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финанс" sheetId="1" r:id="rId1"/>
    <sheet name="Лист1" sheetId="2" r:id="rId2"/>
  </sheets>
  <externalReferences>
    <externalReference r:id="rId3"/>
  </externalReferences>
  <definedNames>
    <definedName name="_xlnm._FilterDatabase" localSheetId="0" hidden="1">финанс!$A$12:$M$12</definedName>
    <definedName name="_xlnm.Print_Titles" localSheetId="0">финанс!$10:$12</definedName>
    <definedName name="_xlnm.Print_Area" localSheetId="0">финанс!$A$2:$M$229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E80" i="1"/>
  <c r="E215" i="1" s="1"/>
  <c r="F80" i="1"/>
  <c r="G80" i="1"/>
  <c r="H80" i="1"/>
  <c r="I80" i="1"/>
  <c r="J80" i="1"/>
  <c r="K80" i="1"/>
  <c r="L80" i="1"/>
  <c r="D79" i="1"/>
  <c r="D54" i="1"/>
  <c r="D53" i="1"/>
  <c r="D145" i="1"/>
  <c r="D99" i="1"/>
  <c r="F99" i="1"/>
  <c r="G99" i="1"/>
  <c r="H99" i="1"/>
  <c r="I99" i="1"/>
  <c r="J99" i="1"/>
  <c r="K99" i="1"/>
  <c r="L99" i="1"/>
  <c r="E99" i="1"/>
  <c r="E97" i="1"/>
  <c r="F97" i="1"/>
  <c r="C97" i="1" s="1"/>
  <c r="G97" i="1"/>
  <c r="H97" i="1"/>
  <c r="I97" i="1"/>
  <c r="J97" i="1"/>
  <c r="K97" i="1"/>
  <c r="L97" i="1"/>
  <c r="C98" i="1"/>
  <c r="C100" i="1"/>
  <c r="C99" i="1" s="1"/>
  <c r="D97" i="1"/>
  <c r="F61" i="1"/>
  <c r="E61" i="1"/>
  <c r="D44" i="1"/>
  <c r="D17" i="1"/>
  <c r="E19" i="1"/>
  <c r="F19" i="1"/>
  <c r="G19" i="1"/>
  <c r="H19" i="1"/>
  <c r="I19" i="1"/>
  <c r="J19" i="1"/>
  <c r="K19" i="1"/>
  <c r="L19" i="1"/>
  <c r="D19" i="1"/>
  <c r="C42" i="1"/>
  <c r="C43" i="1"/>
  <c r="C19" i="1" s="1"/>
  <c r="D42" i="1"/>
  <c r="E42" i="1"/>
  <c r="F42" i="1"/>
  <c r="G42" i="1"/>
  <c r="H42" i="1"/>
  <c r="I42" i="1"/>
  <c r="J42" i="1"/>
  <c r="K42" i="1"/>
  <c r="L42" i="1"/>
  <c r="C199" i="1" l="1"/>
  <c r="D187" i="1"/>
  <c r="D152" i="1"/>
  <c r="D151" i="1"/>
  <c r="D153" i="1"/>
  <c r="D61" i="1" l="1"/>
  <c r="D67" i="1" l="1"/>
  <c r="D65" i="1"/>
  <c r="E8" i="2" l="1"/>
  <c r="E9" i="2"/>
  <c r="E10" i="2"/>
  <c r="F9" i="2"/>
  <c r="E11" i="2"/>
  <c r="D8" i="2"/>
  <c r="D184" i="1" l="1"/>
  <c r="D183" i="1" l="1"/>
  <c r="D182" i="1"/>
  <c r="C187" i="1" l="1"/>
  <c r="C186" i="1"/>
  <c r="D201" i="1" l="1"/>
  <c r="D181" i="1" l="1"/>
  <c r="D188" i="1"/>
  <c r="C188" i="1" s="1"/>
  <c r="C191" i="1"/>
  <c r="C190" i="1"/>
  <c r="C189" i="1"/>
  <c r="D216" i="1" l="1"/>
  <c r="C217" i="1"/>
  <c r="L219" i="1"/>
  <c r="K219" i="1"/>
  <c r="J219" i="1"/>
  <c r="I219" i="1"/>
  <c r="H219" i="1"/>
  <c r="G219" i="1"/>
  <c r="F219" i="1"/>
  <c r="C218" i="1"/>
  <c r="C219" i="1" l="1"/>
  <c r="C216" i="1"/>
  <c r="C108" i="1"/>
  <c r="C90" i="1"/>
  <c r="E53" i="1" l="1"/>
  <c r="C198" i="1" l="1"/>
  <c r="C197" i="1"/>
  <c r="L196" i="1"/>
  <c r="K196" i="1"/>
  <c r="J196" i="1"/>
  <c r="I196" i="1"/>
  <c r="H196" i="1"/>
  <c r="G196" i="1"/>
  <c r="F196" i="1"/>
  <c r="E196" i="1"/>
  <c r="D196" i="1"/>
  <c r="C193" i="1"/>
  <c r="L192" i="1"/>
  <c r="K192" i="1"/>
  <c r="J192" i="1"/>
  <c r="I192" i="1"/>
  <c r="H192" i="1"/>
  <c r="G192" i="1"/>
  <c r="F192" i="1"/>
  <c r="E192" i="1"/>
  <c r="D192" i="1"/>
  <c r="C192" i="1"/>
  <c r="C183" i="1"/>
  <c r="C185" i="1"/>
  <c r="E184" i="1"/>
  <c r="L183" i="1"/>
  <c r="L203" i="1" s="1"/>
  <c r="K183" i="1"/>
  <c r="K203" i="1" s="1"/>
  <c r="J183" i="1"/>
  <c r="J203" i="1" s="1"/>
  <c r="I183" i="1"/>
  <c r="H183" i="1"/>
  <c r="H203" i="1" s="1"/>
  <c r="G183" i="1"/>
  <c r="G203" i="1" s="1"/>
  <c r="F183" i="1"/>
  <c r="F203" i="1" s="1"/>
  <c r="E183" i="1"/>
  <c r="D203" i="1"/>
  <c r="L182" i="1"/>
  <c r="L202" i="1" s="1"/>
  <c r="K182" i="1"/>
  <c r="K202" i="1" s="1"/>
  <c r="J182" i="1"/>
  <c r="J202" i="1" s="1"/>
  <c r="I182" i="1"/>
  <c r="I202" i="1" s="1"/>
  <c r="H182" i="1"/>
  <c r="H202" i="1" s="1"/>
  <c r="G182" i="1"/>
  <c r="G202" i="1" s="1"/>
  <c r="F182" i="1"/>
  <c r="F202" i="1" s="1"/>
  <c r="E182" i="1"/>
  <c r="E202" i="1" s="1"/>
  <c r="D202" i="1"/>
  <c r="L177" i="1"/>
  <c r="K177" i="1"/>
  <c r="J177" i="1"/>
  <c r="I177" i="1"/>
  <c r="H177" i="1"/>
  <c r="G177" i="1"/>
  <c r="D177" i="1"/>
  <c r="C173" i="1"/>
  <c r="C169" i="1" s="1"/>
  <c r="L172" i="1"/>
  <c r="L168" i="1" s="1"/>
  <c r="L176" i="1" s="1"/>
  <c r="K172" i="1"/>
  <c r="K168" i="1" s="1"/>
  <c r="K176" i="1" s="1"/>
  <c r="J172" i="1"/>
  <c r="J168" i="1" s="1"/>
  <c r="J176" i="1" s="1"/>
  <c r="I172" i="1"/>
  <c r="H172" i="1"/>
  <c r="H168" i="1" s="1"/>
  <c r="H176" i="1" s="1"/>
  <c r="G172" i="1"/>
  <c r="C171" i="1"/>
  <c r="C167" i="1" s="1"/>
  <c r="J170" i="1"/>
  <c r="J166" i="1" s="1"/>
  <c r="G170" i="1"/>
  <c r="G166" i="1" s="1"/>
  <c r="F170" i="1"/>
  <c r="F166" i="1" s="1"/>
  <c r="E170" i="1"/>
  <c r="D170" i="1"/>
  <c r="F169" i="1"/>
  <c r="F177" i="1" s="1"/>
  <c r="E169" i="1"/>
  <c r="E177" i="1" s="1"/>
  <c r="G168" i="1"/>
  <c r="G176" i="1" s="1"/>
  <c r="F168" i="1"/>
  <c r="F176" i="1" s="1"/>
  <c r="E168" i="1"/>
  <c r="E176" i="1" s="1"/>
  <c r="D168" i="1"/>
  <c r="D176" i="1" s="1"/>
  <c r="L167" i="1"/>
  <c r="L175" i="1" s="1"/>
  <c r="K167" i="1"/>
  <c r="K175" i="1" s="1"/>
  <c r="K209" i="1" s="1"/>
  <c r="K205" i="1" s="1"/>
  <c r="J167" i="1"/>
  <c r="J175" i="1" s="1"/>
  <c r="I167" i="1"/>
  <c r="I175" i="1" s="1"/>
  <c r="H167" i="1"/>
  <c r="H175" i="1" s="1"/>
  <c r="G167" i="1"/>
  <c r="G175" i="1" s="1"/>
  <c r="G209" i="1" s="1"/>
  <c r="G205" i="1" s="1"/>
  <c r="F167" i="1"/>
  <c r="F175" i="1" s="1"/>
  <c r="E167" i="1"/>
  <c r="E175" i="1" s="1"/>
  <c r="D167" i="1"/>
  <c r="D175" i="1" s="1"/>
  <c r="E166" i="1"/>
  <c r="C165" i="1"/>
  <c r="C162" i="1" s="1"/>
  <c r="L162" i="1"/>
  <c r="K162" i="1"/>
  <c r="J162" i="1"/>
  <c r="I162" i="1"/>
  <c r="H162" i="1"/>
  <c r="G162" i="1"/>
  <c r="F162" i="1"/>
  <c r="E162" i="1"/>
  <c r="D162" i="1"/>
  <c r="C160" i="1"/>
  <c r="C159" i="1"/>
  <c r="L158" i="1"/>
  <c r="K158" i="1"/>
  <c r="J158" i="1"/>
  <c r="I158" i="1"/>
  <c r="H158" i="1"/>
  <c r="G158" i="1"/>
  <c r="F158" i="1"/>
  <c r="E158" i="1"/>
  <c r="D158" i="1"/>
  <c r="C157" i="1"/>
  <c r="C156" i="1"/>
  <c r="C155" i="1"/>
  <c r="L154" i="1"/>
  <c r="K154" i="1"/>
  <c r="J154" i="1"/>
  <c r="I154" i="1"/>
  <c r="H154" i="1"/>
  <c r="G154" i="1"/>
  <c r="F154" i="1"/>
  <c r="E154" i="1"/>
  <c r="D154" i="1"/>
  <c r="C153" i="1"/>
  <c r="C152" i="1"/>
  <c r="C151" i="1"/>
  <c r="L150" i="1"/>
  <c r="K150" i="1"/>
  <c r="J150" i="1"/>
  <c r="I150" i="1"/>
  <c r="H150" i="1"/>
  <c r="G150" i="1"/>
  <c r="F150" i="1"/>
  <c r="E150" i="1"/>
  <c r="D150" i="1"/>
  <c r="C142" i="1"/>
  <c r="C141" i="1" s="1"/>
  <c r="L141" i="1"/>
  <c r="K141" i="1"/>
  <c r="J141" i="1"/>
  <c r="I141" i="1"/>
  <c r="H141" i="1"/>
  <c r="G141" i="1"/>
  <c r="E141" i="1"/>
  <c r="D141" i="1"/>
  <c r="C140" i="1"/>
  <c r="C139" i="1" s="1"/>
  <c r="L139" i="1"/>
  <c r="K139" i="1"/>
  <c r="J139" i="1"/>
  <c r="I139" i="1"/>
  <c r="H139" i="1"/>
  <c r="G139" i="1"/>
  <c r="F139" i="1"/>
  <c r="E139" i="1"/>
  <c r="D139" i="1"/>
  <c r="C138" i="1"/>
  <c r="C137" i="1" s="1"/>
  <c r="L137" i="1"/>
  <c r="K137" i="1"/>
  <c r="J137" i="1"/>
  <c r="I137" i="1"/>
  <c r="H137" i="1"/>
  <c r="G137" i="1"/>
  <c r="F137" i="1"/>
  <c r="E137" i="1"/>
  <c r="D137" i="1"/>
  <c r="C136" i="1"/>
  <c r="L135" i="1"/>
  <c r="K135" i="1"/>
  <c r="J135" i="1"/>
  <c r="I135" i="1"/>
  <c r="H135" i="1"/>
  <c r="G135" i="1"/>
  <c r="F135" i="1"/>
  <c r="F216" i="1" s="1"/>
  <c r="E135" i="1"/>
  <c r="D135" i="1"/>
  <c r="C134" i="1"/>
  <c r="C133" i="1" s="1"/>
  <c r="L133" i="1"/>
  <c r="K133" i="1"/>
  <c r="J133" i="1"/>
  <c r="I133" i="1"/>
  <c r="H133" i="1"/>
  <c r="G133" i="1"/>
  <c r="F133" i="1"/>
  <c r="E133" i="1"/>
  <c r="D133" i="1"/>
  <c r="L132" i="1"/>
  <c r="L131" i="1" s="1"/>
  <c r="K132" i="1"/>
  <c r="J132" i="1"/>
  <c r="J131" i="1" s="1"/>
  <c r="I132" i="1"/>
  <c r="I131" i="1" s="1"/>
  <c r="H132" i="1"/>
  <c r="H131" i="1" s="1"/>
  <c r="G132" i="1"/>
  <c r="F132" i="1"/>
  <c r="F131" i="1" s="1"/>
  <c r="E132" i="1"/>
  <c r="E131" i="1" s="1"/>
  <c r="D132" i="1"/>
  <c r="C130" i="1"/>
  <c r="C129" i="1" s="1"/>
  <c r="L129" i="1"/>
  <c r="K129" i="1"/>
  <c r="J129" i="1"/>
  <c r="I129" i="1"/>
  <c r="H129" i="1"/>
  <c r="G129" i="1"/>
  <c r="F129" i="1"/>
  <c r="E129" i="1"/>
  <c r="D129" i="1"/>
  <c r="C128" i="1"/>
  <c r="C127" i="1" s="1"/>
  <c r="L127" i="1"/>
  <c r="K127" i="1"/>
  <c r="J127" i="1"/>
  <c r="I127" i="1"/>
  <c r="H127" i="1"/>
  <c r="G127" i="1"/>
  <c r="F127" i="1"/>
  <c r="E127" i="1"/>
  <c r="D127" i="1"/>
  <c r="C126" i="1"/>
  <c r="C125" i="1" s="1"/>
  <c r="L125" i="1"/>
  <c r="K125" i="1"/>
  <c r="J125" i="1"/>
  <c r="I125" i="1"/>
  <c r="H125" i="1"/>
  <c r="G125" i="1"/>
  <c r="F125" i="1"/>
  <c r="E125" i="1"/>
  <c r="D125" i="1"/>
  <c r="C124" i="1"/>
  <c r="C123" i="1" s="1"/>
  <c r="L123" i="1"/>
  <c r="K123" i="1"/>
  <c r="J123" i="1"/>
  <c r="I123" i="1"/>
  <c r="H123" i="1"/>
  <c r="G123" i="1"/>
  <c r="F123" i="1"/>
  <c r="E123" i="1"/>
  <c r="D123" i="1"/>
  <c r="C122" i="1"/>
  <c r="C121" i="1" s="1"/>
  <c r="L121" i="1"/>
  <c r="K121" i="1"/>
  <c r="J121" i="1"/>
  <c r="I121" i="1"/>
  <c r="H121" i="1"/>
  <c r="G121" i="1"/>
  <c r="F121" i="1"/>
  <c r="E121" i="1"/>
  <c r="D121" i="1"/>
  <c r="C120" i="1"/>
  <c r="C119" i="1" s="1"/>
  <c r="L119" i="1"/>
  <c r="K119" i="1"/>
  <c r="J119" i="1"/>
  <c r="I119" i="1"/>
  <c r="H119" i="1"/>
  <c r="G119" i="1"/>
  <c r="F119" i="1"/>
  <c r="E119" i="1"/>
  <c r="D119" i="1"/>
  <c r="C118" i="1"/>
  <c r="C117" i="1" s="1"/>
  <c r="L117" i="1"/>
  <c r="K117" i="1"/>
  <c r="J117" i="1"/>
  <c r="I117" i="1"/>
  <c r="H117" i="1"/>
  <c r="G117" i="1"/>
  <c r="F117" i="1"/>
  <c r="E117" i="1"/>
  <c r="D117" i="1"/>
  <c r="C116" i="1"/>
  <c r="C115" i="1" s="1"/>
  <c r="L115" i="1"/>
  <c r="K115" i="1"/>
  <c r="J115" i="1"/>
  <c r="I115" i="1"/>
  <c r="H115" i="1"/>
  <c r="G115" i="1"/>
  <c r="F115" i="1"/>
  <c r="E115" i="1"/>
  <c r="D115" i="1"/>
  <c r="C114" i="1"/>
  <c r="C113" i="1" s="1"/>
  <c r="L113" i="1"/>
  <c r="K113" i="1"/>
  <c r="J113" i="1"/>
  <c r="I113" i="1"/>
  <c r="H113" i="1"/>
  <c r="G113" i="1"/>
  <c r="F113" i="1"/>
  <c r="E113" i="1"/>
  <c r="D113" i="1"/>
  <c r="C112" i="1"/>
  <c r="C111" i="1" s="1"/>
  <c r="L111" i="1"/>
  <c r="K111" i="1"/>
  <c r="J111" i="1"/>
  <c r="I111" i="1"/>
  <c r="H111" i="1"/>
  <c r="G111" i="1"/>
  <c r="F111" i="1"/>
  <c r="E111" i="1"/>
  <c r="D111" i="1"/>
  <c r="L110" i="1"/>
  <c r="L109" i="1" s="1"/>
  <c r="K110" i="1"/>
  <c r="K109" i="1" s="1"/>
  <c r="J110" i="1"/>
  <c r="I110" i="1"/>
  <c r="I109" i="1" s="1"/>
  <c r="H110" i="1"/>
  <c r="H109" i="1" s="1"/>
  <c r="G110" i="1"/>
  <c r="G109" i="1" s="1"/>
  <c r="F110" i="1"/>
  <c r="F109" i="1" s="1"/>
  <c r="D110" i="1"/>
  <c r="D109" i="1" s="1"/>
  <c r="J109" i="1"/>
  <c r="E109" i="1"/>
  <c r="C107" i="1"/>
  <c r="C106" i="1"/>
  <c r="D105" i="1"/>
  <c r="C105" i="1" s="1"/>
  <c r="C104" i="1"/>
  <c r="C103" i="1"/>
  <c r="C102" i="1"/>
  <c r="D101" i="1"/>
  <c r="C101" i="1" s="1"/>
  <c r="C96" i="1"/>
  <c r="C95" i="1"/>
  <c r="C94" i="1"/>
  <c r="F93" i="1"/>
  <c r="E93" i="1"/>
  <c r="D93" i="1"/>
  <c r="C92" i="1"/>
  <c r="C91" i="1" s="1"/>
  <c r="L91" i="1"/>
  <c r="K91" i="1"/>
  <c r="J91" i="1"/>
  <c r="I91" i="1"/>
  <c r="H91" i="1"/>
  <c r="G91" i="1"/>
  <c r="F91" i="1"/>
  <c r="E91" i="1"/>
  <c r="D91" i="1"/>
  <c r="C89" i="1"/>
  <c r="L89" i="1"/>
  <c r="K89" i="1"/>
  <c r="J89" i="1"/>
  <c r="I89" i="1"/>
  <c r="H89" i="1"/>
  <c r="G89" i="1"/>
  <c r="F89" i="1"/>
  <c r="E89" i="1"/>
  <c r="C88" i="1"/>
  <c r="C87" i="1" s="1"/>
  <c r="L87" i="1"/>
  <c r="K87" i="1"/>
  <c r="J87" i="1"/>
  <c r="I87" i="1"/>
  <c r="H87" i="1"/>
  <c r="G87" i="1"/>
  <c r="F87" i="1"/>
  <c r="E87" i="1"/>
  <c r="D87" i="1"/>
  <c r="C86" i="1"/>
  <c r="L85" i="1"/>
  <c r="K85" i="1"/>
  <c r="J85" i="1"/>
  <c r="I85" i="1"/>
  <c r="H85" i="1"/>
  <c r="G85" i="1"/>
  <c r="F85" i="1"/>
  <c r="E85" i="1"/>
  <c r="D85" i="1"/>
  <c r="C84" i="1"/>
  <c r="C80" i="1" s="1"/>
  <c r="L83" i="1"/>
  <c r="L218" i="1" s="1"/>
  <c r="K83" i="1"/>
  <c r="K218" i="1" s="1"/>
  <c r="J83" i="1"/>
  <c r="J218" i="1" s="1"/>
  <c r="I83" i="1"/>
  <c r="I218" i="1" s="1"/>
  <c r="H83" i="1"/>
  <c r="H218" i="1" s="1"/>
  <c r="G83" i="1"/>
  <c r="G218" i="1" s="1"/>
  <c r="F83" i="1"/>
  <c r="F218" i="1" s="1"/>
  <c r="E83" i="1"/>
  <c r="D83" i="1"/>
  <c r="C82" i="1"/>
  <c r="C81" i="1" s="1"/>
  <c r="L81" i="1"/>
  <c r="K81" i="1"/>
  <c r="J81" i="1"/>
  <c r="I81" i="1"/>
  <c r="H81" i="1"/>
  <c r="G81" i="1"/>
  <c r="F81" i="1"/>
  <c r="E81" i="1"/>
  <c r="D81" i="1"/>
  <c r="L78" i="1"/>
  <c r="K78" i="1"/>
  <c r="J78" i="1"/>
  <c r="I78" i="1"/>
  <c r="H78" i="1"/>
  <c r="G78" i="1"/>
  <c r="F78" i="1"/>
  <c r="E78" i="1"/>
  <c r="C77" i="1"/>
  <c r="C76" i="1" s="1"/>
  <c r="L76" i="1"/>
  <c r="K76" i="1"/>
  <c r="J76" i="1"/>
  <c r="I76" i="1"/>
  <c r="H76" i="1"/>
  <c r="G76" i="1"/>
  <c r="F76" i="1"/>
  <c r="E76" i="1"/>
  <c r="D76" i="1"/>
  <c r="L75" i="1"/>
  <c r="L74" i="1" s="1"/>
  <c r="K75" i="1"/>
  <c r="K74" i="1" s="1"/>
  <c r="J75" i="1"/>
  <c r="J74" i="1" s="1"/>
  <c r="I75" i="1"/>
  <c r="I74" i="1" s="1"/>
  <c r="H75" i="1"/>
  <c r="H74" i="1" s="1"/>
  <c r="G75" i="1"/>
  <c r="G74" i="1" s="1"/>
  <c r="F75" i="1"/>
  <c r="F74" i="1" s="1"/>
  <c r="E75" i="1"/>
  <c r="E74" i="1" s="1"/>
  <c r="D75" i="1"/>
  <c r="D74" i="1" s="1"/>
  <c r="C73" i="1"/>
  <c r="C72" i="1" s="1"/>
  <c r="L72" i="1"/>
  <c r="K72" i="1"/>
  <c r="J72" i="1"/>
  <c r="I72" i="1"/>
  <c r="H72" i="1"/>
  <c r="G72" i="1"/>
  <c r="F72" i="1"/>
  <c r="E72" i="1"/>
  <c r="D72" i="1"/>
  <c r="C71" i="1"/>
  <c r="C70" i="1" s="1"/>
  <c r="L70" i="1"/>
  <c r="K70" i="1"/>
  <c r="J70" i="1"/>
  <c r="I70" i="1"/>
  <c r="H70" i="1"/>
  <c r="G70" i="1"/>
  <c r="F70" i="1"/>
  <c r="E70" i="1"/>
  <c r="D70" i="1"/>
  <c r="C69" i="1"/>
  <c r="C68" i="1" s="1"/>
  <c r="L68" i="1"/>
  <c r="K68" i="1"/>
  <c r="J68" i="1"/>
  <c r="I68" i="1"/>
  <c r="H68" i="1"/>
  <c r="G68" i="1"/>
  <c r="F68" i="1"/>
  <c r="E68" i="1"/>
  <c r="D68" i="1"/>
  <c r="C67" i="1"/>
  <c r="L66" i="1"/>
  <c r="L53" i="1" s="1"/>
  <c r="L145" i="1" s="1"/>
  <c r="K66" i="1"/>
  <c r="K65" i="1" s="1"/>
  <c r="J66" i="1"/>
  <c r="J65" i="1" s="1"/>
  <c r="I66" i="1"/>
  <c r="I65" i="1" s="1"/>
  <c r="H66" i="1"/>
  <c r="H65" i="1" s="1"/>
  <c r="G66" i="1"/>
  <c r="G65" i="1" s="1"/>
  <c r="F65" i="1"/>
  <c r="E65" i="1"/>
  <c r="F64" i="1"/>
  <c r="F62" i="1" s="1"/>
  <c r="D62" i="1"/>
  <c r="C63" i="1"/>
  <c r="L62" i="1"/>
  <c r="K62" i="1"/>
  <c r="J62" i="1"/>
  <c r="I62" i="1"/>
  <c r="H62" i="1"/>
  <c r="G62" i="1"/>
  <c r="E62" i="1"/>
  <c r="E59" i="1"/>
  <c r="D59" i="1"/>
  <c r="C60" i="1"/>
  <c r="L59" i="1"/>
  <c r="K59" i="1"/>
  <c r="J59" i="1"/>
  <c r="I59" i="1"/>
  <c r="H59" i="1"/>
  <c r="G59" i="1"/>
  <c r="C58" i="1"/>
  <c r="F57" i="1"/>
  <c r="E57" i="1"/>
  <c r="D57" i="1"/>
  <c r="C56" i="1"/>
  <c r="C55" i="1" s="1"/>
  <c r="L55" i="1"/>
  <c r="K55" i="1"/>
  <c r="J55" i="1"/>
  <c r="I55" i="1"/>
  <c r="H55" i="1"/>
  <c r="G55" i="1"/>
  <c r="F55" i="1"/>
  <c r="E55" i="1"/>
  <c r="D55" i="1"/>
  <c r="L54" i="1"/>
  <c r="K54" i="1"/>
  <c r="J54" i="1"/>
  <c r="I54" i="1"/>
  <c r="H54" i="1"/>
  <c r="G54" i="1"/>
  <c r="K53" i="1"/>
  <c r="K145" i="1" s="1"/>
  <c r="F53" i="1"/>
  <c r="E145" i="1"/>
  <c r="F45" i="1"/>
  <c r="F214" i="1" s="1"/>
  <c r="C41" i="1"/>
  <c r="C40" i="1" s="1"/>
  <c r="C39" i="1"/>
  <c r="C38" i="1" s="1"/>
  <c r="L38" i="1"/>
  <c r="K38" i="1"/>
  <c r="J38" i="1"/>
  <c r="I38" i="1"/>
  <c r="H38" i="1"/>
  <c r="G38" i="1"/>
  <c r="F38" i="1"/>
  <c r="E38" i="1"/>
  <c r="D38" i="1"/>
  <c r="C37" i="1"/>
  <c r="C36" i="1"/>
  <c r="L35" i="1"/>
  <c r="K35" i="1"/>
  <c r="J35" i="1"/>
  <c r="I35" i="1"/>
  <c r="H35" i="1"/>
  <c r="G35" i="1"/>
  <c r="F35" i="1"/>
  <c r="E35" i="1"/>
  <c r="D35" i="1"/>
  <c r="C34" i="1"/>
  <c r="C33" i="1"/>
  <c r="L32" i="1"/>
  <c r="K32" i="1"/>
  <c r="J32" i="1"/>
  <c r="I32" i="1"/>
  <c r="H32" i="1"/>
  <c r="G32" i="1"/>
  <c r="F32" i="1"/>
  <c r="E32" i="1"/>
  <c r="D32" i="1"/>
  <c r="C31" i="1"/>
  <c r="C30" i="1"/>
  <c r="L29" i="1"/>
  <c r="K29" i="1"/>
  <c r="J29" i="1"/>
  <c r="I29" i="1"/>
  <c r="H29" i="1"/>
  <c r="G29" i="1"/>
  <c r="F29" i="1"/>
  <c r="E29" i="1"/>
  <c r="D29" i="1"/>
  <c r="C28" i="1"/>
  <c r="C27" i="1"/>
  <c r="L26" i="1"/>
  <c r="K26" i="1"/>
  <c r="J26" i="1"/>
  <c r="I26" i="1"/>
  <c r="H26" i="1"/>
  <c r="G26" i="1"/>
  <c r="F26" i="1"/>
  <c r="E26" i="1"/>
  <c r="D26" i="1"/>
  <c r="C25" i="1"/>
  <c r="C24" i="1"/>
  <c r="E23" i="1"/>
  <c r="C22" i="1"/>
  <c r="C21" i="1"/>
  <c r="D20" i="1"/>
  <c r="L46" i="1"/>
  <c r="K46" i="1"/>
  <c r="J46" i="1"/>
  <c r="I46" i="1"/>
  <c r="H46" i="1"/>
  <c r="G46" i="1"/>
  <c r="F17" i="1"/>
  <c r="F44" i="1" s="1"/>
  <c r="E46" i="1"/>
  <c r="D46" i="1"/>
  <c r="L18" i="1"/>
  <c r="L184" i="1" s="1"/>
  <c r="K18" i="1"/>
  <c r="K184" i="1" s="1"/>
  <c r="J18" i="1"/>
  <c r="J184" i="1" s="1"/>
  <c r="I18" i="1"/>
  <c r="I184" i="1" s="1"/>
  <c r="H18" i="1"/>
  <c r="H184" i="1" s="1"/>
  <c r="C184" i="1" s="1"/>
  <c r="G18" i="1"/>
  <c r="G45" i="1" s="1"/>
  <c r="G214" i="1" s="1"/>
  <c r="E18" i="1"/>
  <c r="D18" i="1"/>
  <c r="D45" i="1" s="1"/>
  <c r="D131" i="1" l="1"/>
  <c r="D143" i="1" s="1"/>
  <c r="D215" i="1"/>
  <c r="C85" i="1"/>
  <c r="K170" i="1"/>
  <c r="K166" i="1" s="1"/>
  <c r="L170" i="1"/>
  <c r="L166" i="1" s="1"/>
  <c r="C32" i="1"/>
  <c r="L146" i="1"/>
  <c r="C182" i="1"/>
  <c r="C202" i="1" s="1"/>
  <c r="C196" i="1"/>
  <c r="F200" i="1"/>
  <c r="C181" i="1"/>
  <c r="C180" i="1" s="1"/>
  <c r="C201" i="1"/>
  <c r="H170" i="1"/>
  <c r="H166" i="1" s="1"/>
  <c r="C172" i="1"/>
  <c r="C170" i="1" s="1"/>
  <c r="C166" i="1" s="1"/>
  <c r="L211" i="1"/>
  <c r="C154" i="1"/>
  <c r="I170" i="1"/>
  <c r="I166" i="1" s="1"/>
  <c r="L143" i="1"/>
  <c r="G180" i="1"/>
  <c r="E17" i="1"/>
  <c r="E44" i="1" s="1"/>
  <c r="E212" i="1" s="1"/>
  <c r="C26" i="1"/>
  <c r="C46" i="1"/>
  <c r="J53" i="1"/>
  <c r="G17" i="1"/>
  <c r="G44" i="1" s="1"/>
  <c r="K17" i="1"/>
  <c r="K44" i="1" s="1"/>
  <c r="I168" i="1"/>
  <c r="I176" i="1" s="1"/>
  <c r="I174" i="1" s="1"/>
  <c r="H180" i="1"/>
  <c r="H211" i="1"/>
  <c r="D211" i="1"/>
  <c r="I53" i="1"/>
  <c r="I145" i="1" s="1"/>
  <c r="C35" i="1"/>
  <c r="L52" i="1"/>
  <c r="G146" i="1"/>
  <c r="G143" i="1" s="1"/>
  <c r="E54" i="1"/>
  <c r="E52" i="1" s="1"/>
  <c r="C203" i="1"/>
  <c r="C200" i="1" s="1"/>
  <c r="F54" i="1"/>
  <c r="F146" i="1" s="1"/>
  <c r="K216" i="1"/>
  <c r="J210" i="1"/>
  <c r="J200" i="1"/>
  <c r="D180" i="1"/>
  <c r="D230" i="1" s="1"/>
  <c r="L216" i="1"/>
  <c r="E45" i="1"/>
  <c r="E214" i="1" s="1"/>
  <c r="C20" i="1"/>
  <c r="H146" i="1"/>
  <c r="L65" i="1"/>
  <c r="C168" i="1"/>
  <c r="C175" i="1"/>
  <c r="K180" i="1"/>
  <c r="G216" i="1"/>
  <c r="L180" i="1"/>
  <c r="I17" i="1"/>
  <c r="I44" i="1" s="1"/>
  <c r="I212" i="1" s="1"/>
  <c r="C29" i="1"/>
  <c r="G53" i="1"/>
  <c r="G145" i="1" s="1"/>
  <c r="C23" i="1"/>
  <c r="K146" i="1"/>
  <c r="H216" i="1"/>
  <c r="C158" i="1"/>
  <c r="I216" i="1"/>
  <c r="C209" i="1"/>
  <c r="C205" i="1" s="1"/>
  <c r="I45" i="1"/>
  <c r="I214" i="1" s="1"/>
  <c r="C18" i="1"/>
  <c r="C45" i="1" s="1"/>
  <c r="J216" i="1"/>
  <c r="C79" i="1"/>
  <c r="D209" i="1"/>
  <c r="D205" i="1" s="1"/>
  <c r="D166" i="1"/>
  <c r="L174" i="1"/>
  <c r="D78" i="1"/>
  <c r="F212" i="1"/>
  <c r="J225" i="1"/>
  <c r="I209" i="1"/>
  <c r="I205" i="1" s="1"/>
  <c r="I180" i="1"/>
  <c r="I203" i="1"/>
  <c r="I211" i="1" s="1"/>
  <c r="K45" i="1"/>
  <c r="K214" i="1" s="1"/>
  <c r="I146" i="1"/>
  <c r="I143" i="1" s="1"/>
  <c r="C66" i="1"/>
  <c r="C53" i="1" s="1"/>
  <c r="H53" i="1"/>
  <c r="H210" i="1" s="1"/>
  <c r="G215" i="1"/>
  <c r="K215" i="1"/>
  <c r="D174" i="1"/>
  <c r="H174" i="1"/>
  <c r="G174" i="1"/>
  <c r="C176" i="1"/>
  <c r="D210" i="1"/>
  <c r="D200" i="1"/>
  <c r="H200" i="1"/>
  <c r="L210" i="1"/>
  <c r="L200" i="1"/>
  <c r="G211" i="1"/>
  <c r="K211" i="1"/>
  <c r="H209" i="1"/>
  <c r="H205" i="1" s="1"/>
  <c r="F145" i="1"/>
  <c r="C83" i="1"/>
  <c r="H17" i="1"/>
  <c r="H44" i="1" s="1"/>
  <c r="H212" i="1" s="1"/>
  <c r="L17" i="1"/>
  <c r="L44" i="1" s="1"/>
  <c r="L212" i="1" s="1"/>
  <c r="H45" i="1"/>
  <c r="H214" i="1" s="1"/>
  <c r="L45" i="1"/>
  <c r="L214" i="1" s="1"/>
  <c r="F46" i="1"/>
  <c r="F215" i="1" s="1"/>
  <c r="I52" i="1"/>
  <c r="J145" i="1"/>
  <c r="J52" i="1"/>
  <c r="F59" i="1"/>
  <c r="C61" i="1"/>
  <c r="C59" i="1" s="1"/>
  <c r="C93" i="1"/>
  <c r="C110" i="1"/>
  <c r="C109" i="1" s="1"/>
  <c r="H215" i="1"/>
  <c r="L215" i="1"/>
  <c r="C135" i="1"/>
  <c r="C132" i="1"/>
  <c r="C131" i="1" s="1"/>
  <c r="K174" i="1"/>
  <c r="E210" i="1"/>
  <c r="I210" i="1"/>
  <c r="L209" i="1"/>
  <c r="L205" i="1" s="1"/>
  <c r="D214" i="1"/>
  <c r="J215" i="1"/>
  <c r="C57" i="1"/>
  <c r="I215" i="1"/>
  <c r="F209" i="1"/>
  <c r="F205" i="1" s="1"/>
  <c r="F174" i="1"/>
  <c r="J209" i="1"/>
  <c r="J205" i="1" s="1"/>
  <c r="J174" i="1"/>
  <c r="E174" i="1"/>
  <c r="E209" i="1"/>
  <c r="E205" i="1" s="1"/>
  <c r="E180" i="1"/>
  <c r="E203" i="1"/>
  <c r="F210" i="1"/>
  <c r="K52" i="1"/>
  <c r="K143" i="1"/>
  <c r="J17" i="1"/>
  <c r="J44" i="1" s="1"/>
  <c r="J212" i="1" s="1"/>
  <c r="J45" i="1"/>
  <c r="J214" i="1" s="1"/>
  <c r="J206" i="1" s="1"/>
  <c r="G52" i="1"/>
  <c r="C64" i="1"/>
  <c r="C62" i="1" s="1"/>
  <c r="C75" i="1"/>
  <c r="C74" i="1" s="1"/>
  <c r="J146" i="1"/>
  <c r="C177" i="1"/>
  <c r="G210" i="1"/>
  <c r="G200" i="1"/>
  <c r="K210" i="1"/>
  <c r="K200" i="1"/>
  <c r="J211" i="1"/>
  <c r="G131" i="1"/>
  <c r="G212" i="1" s="1"/>
  <c r="K131" i="1"/>
  <c r="K212" i="1" s="1"/>
  <c r="C150" i="1"/>
  <c r="F180" i="1"/>
  <c r="J180" i="1"/>
  <c r="L207" i="1" l="1"/>
  <c r="L227" i="1" s="1"/>
  <c r="D212" i="1"/>
  <c r="I200" i="1"/>
  <c r="K207" i="1"/>
  <c r="K227" i="1" s="1"/>
  <c r="G207" i="1"/>
  <c r="G227" i="1" s="1"/>
  <c r="C17" i="1"/>
  <c r="C44" i="1" s="1"/>
  <c r="F52" i="1"/>
  <c r="F211" i="1"/>
  <c r="F208" i="1" s="1"/>
  <c r="F204" i="1" s="1"/>
  <c r="F223" i="1" s="1"/>
  <c r="D146" i="1"/>
  <c r="D52" i="1"/>
  <c r="J207" i="1"/>
  <c r="J227" i="1" s="1"/>
  <c r="E146" i="1"/>
  <c r="E143" i="1" s="1"/>
  <c r="C214" i="1"/>
  <c r="H207" i="1"/>
  <c r="H227" i="1" s="1"/>
  <c r="E211" i="1"/>
  <c r="E207" i="1" s="1"/>
  <c r="E227" i="1" s="1"/>
  <c r="C78" i="1"/>
  <c r="C174" i="1"/>
  <c r="E200" i="1"/>
  <c r="D207" i="1"/>
  <c r="J208" i="1"/>
  <c r="J204" i="1" s="1"/>
  <c r="J223" i="1" s="1"/>
  <c r="C212" i="1"/>
  <c r="H208" i="1"/>
  <c r="H204" i="1" s="1"/>
  <c r="H223" i="1" s="1"/>
  <c r="H206" i="1"/>
  <c r="H225" i="1" s="1"/>
  <c r="F143" i="1"/>
  <c r="C65" i="1"/>
  <c r="F206" i="1"/>
  <c r="F225" i="1" s="1"/>
  <c r="K208" i="1"/>
  <c r="K204" i="1" s="1"/>
  <c r="K223" i="1" s="1"/>
  <c r="K206" i="1"/>
  <c r="K225" i="1" s="1"/>
  <c r="E206" i="1"/>
  <c r="E225" i="1" s="1"/>
  <c r="I207" i="1"/>
  <c r="I227" i="1" s="1"/>
  <c r="H145" i="1"/>
  <c r="H143" i="1" s="1"/>
  <c r="H52" i="1"/>
  <c r="G208" i="1"/>
  <c r="G204" i="1" s="1"/>
  <c r="G223" i="1" s="1"/>
  <c r="G206" i="1"/>
  <c r="G225" i="1" s="1"/>
  <c r="I208" i="1"/>
  <c r="I204" i="1" s="1"/>
  <c r="I223" i="1" s="1"/>
  <c r="I206" i="1"/>
  <c r="I225" i="1" s="1"/>
  <c r="C215" i="1"/>
  <c r="J143" i="1"/>
  <c r="L208" i="1"/>
  <c r="L204" i="1" s="1"/>
  <c r="L223" i="1" s="1"/>
  <c r="L206" i="1"/>
  <c r="L225" i="1" s="1"/>
  <c r="D208" i="1"/>
  <c r="D206" i="1"/>
  <c r="C54" i="1"/>
  <c r="D204" i="1" l="1"/>
  <c r="F207" i="1"/>
  <c r="F227" i="1" s="1"/>
  <c r="C211" i="1"/>
  <c r="C207" i="1" s="1"/>
  <c r="E208" i="1"/>
  <c r="E204" i="1" s="1"/>
  <c r="E223" i="1" s="1"/>
  <c r="C146" i="1"/>
  <c r="C52" i="1"/>
  <c r="C145" i="1"/>
  <c r="C210" i="1"/>
  <c r="C143" i="1" l="1"/>
  <c r="C208" i="1"/>
  <c r="C204" i="1" s="1"/>
  <c r="C206" i="1"/>
</calcChain>
</file>

<file path=xl/sharedStrings.xml><?xml version="1.0" encoding="utf-8"?>
<sst xmlns="http://schemas.openxmlformats.org/spreadsheetml/2006/main" count="361" uniqueCount="118">
  <si>
    <t>Источники финансирования</t>
  </si>
  <si>
    <t>Цель программы: создание условий для развития жилищного строительства и обеспечения жильем отдельных категорий граждан</t>
  </si>
  <si>
    <t>Задача.  Развитие градостроительного регулирования</t>
  </si>
  <si>
    <t>ДАиГ</t>
  </si>
  <si>
    <t>всего, в том числе:</t>
  </si>
  <si>
    <t>за счет средств местного бюджета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</si>
  <si>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</si>
  <si>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</si>
  <si>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</si>
  <si>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</si>
  <si>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</si>
  <si>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</si>
  <si>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</si>
  <si>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</si>
  <si>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</si>
  <si>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Задача. Стимулирование жилищного строительства.</t>
  </si>
  <si>
    <t>ДАиГ
ДГХ</t>
  </si>
  <si>
    <t>Задача 1.  Оказание мер государственной поддержки на приобретение жилых помещений отдельным категориям граждан.</t>
  </si>
  <si>
    <t>Задача 2.  Реализация Администрацией города отдельного государственного полномочия по предоставлению детям-сиротам и детям, оставшимся без попечения родителей, лицам из числа детей-сирот и детей, оставшихся без попечения родителей, жилых помещений  специализированного жилищного фонда по договорам найма специализированных жилых помещений, в том числе на основании судебных решений</t>
  </si>
  <si>
    <t>Задача.  Переселение граждан в благоустроенные жилые помещения из аварийного жилищного фонда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</si>
  <si>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</si>
  <si>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</si>
  <si>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Ответственный (администратор или соадминистратор)</t>
  </si>
  <si>
    <t>Общий объем финансирования программы - всего, в том числе</t>
  </si>
  <si>
    <t>Наименование</t>
  </si>
  <si>
    <t>Объем финансирования (всего, руб.)</t>
  </si>
  <si>
    <t>Основное мероприятие 1.1.
Осуществление полномочий в области градостроительной деятельности
( 1, 2, 3)</t>
  </si>
  <si>
    <t>Таблица 3</t>
  </si>
  <si>
    <t>Мероприятие 3.5.1
Приобретение жилья детям сиротам</t>
  </si>
  <si>
    <t>ОБ</t>
  </si>
  <si>
    <t>МБ</t>
  </si>
  <si>
    <t>Всего</t>
  </si>
  <si>
    <t xml:space="preserve"> за счет межбюджетных трансфертов из федерального бюджета </t>
  </si>
  <si>
    <t xml:space="preserve">Основное мероприятие 3.3.
Улучшение жилищных условий ветеранов Великой Отечественной войны
</t>
  </si>
  <si>
    <t>за счет межбюджетных трансфертов из федерального бюджета</t>
  </si>
  <si>
    <t>Основное мероприятие 2.1.
Региональный проект  "Обеспечение устойчивого сокращения непригодного для проживания жилищного фонда"  
(5)</t>
  </si>
  <si>
    <t>Основное мероприятие 2.3.
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
( 1, 2)</t>
  </si>
  <si>
    <t>Основное мероприятие 2.1.
Обеспечение жилыми помещениями граждан 
(6, 7, 12, 13)</t>
  </si>
  <si>
    <t>Мероприятие 2.1.3.
Выплата выкупной цены за изымаемое жилое помещение собственникам жилых помещений</t>
  </si>
  <si>
    <t>Мероприятие 2.2.1.
Снос приспособленных для проживания строений</t>
  </si>
  <si>
    <t>Мероприятие 2.5.1.
Инженерные сети к спортивному сооружению в мкр. 44 г.Сургут</t>
  </si>
  <si>
    <t>Мероприятие 2.5.2.
Инженерные сети к спортивным сооружениям в мкр. 30А, г.Сургут</t>
  </si>
  <si>
    <t>Мероприятие 2.5.3.
Инженерные сети к спортивному сооружению в мкр.А, г.Сургут</t>
  </si>
  <si>
    <t>Мероприятие 2.5.4.
Инженерные сети к спортивным сооружениям в хоззоне на пересечении улиц Маяковского и 30 лет Победы, г.Сургут</t>
  </si>
  <si>
    <t>Мероприятие 1.1.5.
Проект планировки межевания территории ЦЖР в границах улиц Сергея Безверхова, Республики, Энгельса и реки Бардыковка в городе Сургуте</t>
  </si>
  <si>
    <t>Мероприятие 1.1.7.
Формирование земельных участков</t>
  </si>
  <si>
    <t>Мероприятие 2.4.2.
Вынос сетей водоснабжения с территории СОШ в мкр. 5А г.Сургута</t>
  </si>
  <si>
    <t>Мероприятие 2.5.5.
Вынос инженерных сетей из-под застройки земельных участков, предназначенных для размещения спортивных сооружений на пересечении улиц Маяковского и 30 лет Победы 
г. Сургута</t>
  </si>
  <si>
    <t xml:space="preserve">ДИиЗО
</t>
  </si>
  <si>
    <t>Объем финансирования администратора (ДИиЗО)</t>
  </si>
  <si>
    <t>Объем финансирования соадминистратора (ДАиГ)</t>
  </si>
  <si>
    <t>ДИиЗО</t>
  </si>
  <si>
    <t>Мероприятие 1.1.8.
Выполнение работ по подготовке проекта внесения изменений 
в генеральный план муниципального образования городской округ Сургут</t>
  </si>
  <si>
    <t>Мероприятие 2.3.7.
Сети ливневой канализации с локально-очистными сооружениями для существующих и перспективных объектов территорий: Пойма-2, Пойма-3, кв. П-1, кв. П-2, кв. П-7, кв. П-8, г. Сургут</t>
  </si>
  <si>
    <t>ДИиЗО
УПОиП</t>
  </si>
  <si>
    <t xml:space="preserve">к постановлению 
 </t>
  </si>
  <si>
    <t>Администрации города</t>
  </si>
  <si>
    <t>Мероприятие 2.4.4.
Подъездные пути и инженерные сети
к СОШ в квартале Пойма-5 г. Сургута</t>
  </si>
  <si>
    <t>Мероприятие 2.4.3.
Подъездные пути и инженерные сети
к СОШ в 35А мкр. г. Сургута</t>
  </si>
  <si>
    <t>Основное мероприятие 2.4.
Проектирование и строительство систем инженерных сетей и подъездных путей
к объектам образования
(1, 2)</t>
  </si>
  <si>
    <t>Мероприятие 1.1.4.
Проект планировки и проект межевания территории жилого квартала Пойма-1 
в городе Сургуте</t>
  </si>
  <si>
    <t>Мероприятие 1.1.6.
Проект межевания территории кварталов КК1А, КК2А, КК3А,КК2, КК1 
в городе Сургуте</t>
  </si>
  <si>
    <t>Мероприятие 2.1.1.
Обследование жилых домов на предмет признания их аварийными, а также жилых помещений непригодными 
для проживания</t>
  </si>
  <si>
    <t>Мероприятие 2.1.2.
Оценка рыночной стоимости недвижимого имущества, подлежащего изьятию для муниципальных нужд 
с учетом доли в праве общей долевой собственности на общее имущество 
в многоквартирном доме, в том числе доли в праве общей долевой собственности на изымаемый земельный участок под аварийным домом, а также рыночной стоимости недвижимого имущества в многоквартирном доме, предоставляемого взамен изымаемого недвижимого имущества с учетом доли 
в праве общей долевой собственности 
на общее имущество в многоквартирном доме</t>
  </si>
  <si>
    <t>Мероприятие 2.3.1.
Водовод от ВК-50 в районе кольца ГРЭС до ВК-15 по ул. Пионерная 
с устройством повысительной насосной станции</t>
  </si>
  <si>
    <t>Мероприятие 2.3.4.
Водоснабжение поселка Кедровый-2, 
г. Сургут</t>
  </si>
  <si>
    <t>Мероприятие 2.3.5.
Водоснабжение поселка Финский, 
г. Сургут</t>
  </si>
  <si>
    <t>Мероприятие 2.3.6.
Водоснабжение по ул. Речная 
в г. Сургуте</t>
  </si>
  <si>
    <t>Мероприятие 2.4.1.
Подъездные пути и инженерные сети 
к СОШ в мкр. 30А</t>
  </si>
  <si>
    <t>Мероприятие 2.4.7.
Подъездные пути и инженерные сети 
к средней общеобразовательной школе 
в микрорайоне 45 г. Сургута (Общеобразовательная организация 
с универсальной безбарьерной средой)</t>
  </si>
  <si>
    <t>Мероприятие 2.4.8.
Подъездные пути и инженерные сети 
к нежилому зданию для размещения общеобразовательной организации 
с универсальной безбарьерной средой 
в 31Б мкр.</t>
  </si>
  <si>
    <t>Мероприятие 2.4.9.
Инженерные сети к средней общеобразовательной школе
в микрорайоне 24 г. Сургута (Общеобразовательная организация
с универсальной безбарьерной средой)</t>
  </si>
  <si>
    <t>Мероприятие 2.4.10.
Инженерные сети к СОШ в мкр. 34 
г. Сургута</t>
  </si>
  <si>
    <t>Программные мероприятия, объем финансирования муниципальной программы «Развитие жилищной сферы на период до 2030 года»</t>
  </si>
  <si>
    <t>от __________ № _______</t>
  </si>
  <si>
    <t>В том числе по годам</t>
  </si>
  <si>
    <t>Подпрограмма  «Адресная подпрограмма по переселению граждан из аварийного жилищного фонда на 2019-2025 годы»</t>
  </si>
  <si>
    <t>Подпрограмма  «Обеспечение мерами государственной поддержки по улучшению жилищных условий отдельных категорий граждан»</t>
  </si>
  <si>
    <t>Мероприятие 2.3.2.
Канализационный коллектор по Тюменскому тракту от ул. 3«З» до ул. 5 «З» в г. Сургуте</t>
  </si>
  <si>
    <t>Всего по подпрограмме «Содействие развитию градостроительной деятельности"</t>
  </si>
  <si>
    <t>Подпрограмма  «Содействие развитию жилищного строительства»</t>
  </si>
  <si>
    <t xml:space="preserve">Всего по подпрограмме «Содействие развитию жилищного строительства» </t>
  </si>
  <si>
    <t>Основное мероприятие 4.1.
Региональный проект «Обеспечение устойчивого сокращения непригодного для проживания жилищного фонда»
(5, 12, 13)</t>
  </si>
  <si>
    <t>Основное мероприятие 3.1.
«Обеспечение жильем молодых семей  государственной программы Российской Федерации «Обеспечение доступным 
и комфортным жильем и коммунальными услугами граждан Российской Федерации»
(8)</t>
  </si>
  <si>
    <t>Основное мероприятие 3.2.
Улучшение жилищных условий ветеранов боевых действий, инвалидов и семей, имеющих детей-инвалидов, вставших 
на учет в качестве нуждающихся в жилых помещениях до 1 января 2005 года
(9)</t>
  </si>
  <si>
    <t>Мероприятие 2.1.8.
Приобретение жилых помещений 
для  переселения граждан из аварийного жилищного фонда за счет средств местного бюджета</t>
  </si>
  <si>
    <t>Мероприятие 2.1.7.
Приобретение жилых помещений 
для  высоковалифицированных специалистов</t>
  </si>
  <si>
    <t>Мероприятие 2.1.6.
Приобретение жилых помещений
для обмена жилых помещений инвалидов</t>
  </si>
  <si>
    <t>Мероприятие  2.1.5.
Приобретение жилых помещений 
для обеспечения граждан жильем, 
а также для формирования маневренного жилищного фонда</t>
  </si>
  <si>
    <t>Мероприятие 2.1.4.
Снос домов, подлежащих выводу 
из эксплуатации с последующим демонтажем строительных конструкций, 
в связи с переселением из них граждан</t>
  </si>
  <si>
    <t>Мероприятие 1.1.3.
Проект планировки и проект межевания территории для размещения линейного объекта «Улица 23 «З» от улицы 5 «З» 
до Тюменского тракта в городе Сургуте</t>
  </si>
  <si>
    <t xml:space="preserve">за счет межбюджетных трансфертов из окружного бюджета </t>
  </si>
  <si>
    <t xml:space="preserve">за счет межбюджетных трансфертов из федерального бюджета </t>
  </si>
  <si>
    <t>Всего по подпрограмме «Адресная подпрограмма по переселению граждан
из аварийного жилищного фонда на 2019-2025 годы»</t>
  </si>
  <si>
    <t>Мероприятие  4.1.2.
Оценка рыночной стоимости недвижимого имущества, подлежащего изьятию для муниципальных нужд 
с учетом долив праве общей долевой собственности на общее имущество 
в многоквартирном доме, в том числе доли в праве общей долевой собственности на изымаемый земельный участок под аварийным домом, предоставляемого взамен изымаемого недвижимого имущества с учетом доли 
в праве общей долевой собственности 
на общее имущество в многоквартирном доме «Адресная подпрограмма 
по переселению граждан из аварийного жилищного фонда на 2019-2025 годы»</t>
  </si>
  <si>
    <t>Мероприятие 4.1.3.
Снос домов, подлежащих выводу 
из эксплуатации с последующим демонтажем строительных конструкций,
в связи с переселением из них граждан 
по «Адресная подпрограмма 
по переселению граждан из аварийного жилищного фонда на 2019-2025 годы»</t>
  </si>
  <si>
    <t>Мероприятие 4.1.1.
Выплата выкупной цены за изымаемое жилое помещение собственникам жилых помещений  «Адресной подпрограммы 
по переселению граждан из аварийного жилищного фонда на 2019-2025 годы»</t>
  </si>
  <si>
    <t>Всего по подпрограмме «Обеспечение мерами государственной поддержки 
по улучшению жилищных условий отдельных категорий граждан»</t>
  </si>
  <si>
    <t>Основное мероприятие 3.4.
Предоставление субсидий на строительство или приобретение жилья 
за счет средств местного бюджета
(10)</t>
  </si>
  <si>
    <t>Мероприятие 2.4.6.
Инженерные сети к средней общеобразовательной школе в 16А микрорайоне г. Сургута (Общеобразовательная организация  
с универсальной безбарьерной средой)</t>
  </si>
  <si>
    <t>Мероприятие 2.4.5.
Подъездные пути и инженерные сети
к средней общеобразовательной школе 
в микрорайоне 20А г. Сургута (Общеобразовательная организация 
с универсальной безбарьерной средой)</t>
  </si>
  <si>
    <t>Подпрограмма «Содействие развитию градостроительной деятельности»</t>
  </si>
  <si>
    <t>Приложение 3</t>
  </si>
  <si>
    <t>Основное мероприятие 2.2.
Ликвидация и расселение приспособленных для проживания строений (балочный массив) (4)</t>
  </si>
  <si>
    <t>Основное мероприятие 2.5.
Проектирование и строительство инженерных систем и подъездных путей
к быстровозводимым спортивным сооружениям (1, 2)</t>
  </si>
  <si>
    <t>Объем финансирования соадминистратора (ДГХ)</t>
  </si>
  <si>
    <t>ДГХ</t>
  </si>
  <si>
    <t>Основное мероприятие 3.5.
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по договорам найма специализированных жилых помещений 
в соответствии с законодательством Российской Федерации (11)</t>
  </si>
  <si>
    <t>Мероприятие 1.1.9.
Комплексные кадастровые работы на территории муниципального образования городской округ Сургут</t>
  </si>
  <si>
    <t>Мероприятие 1.1.1.
Проект планировки и проект межевания части западного планировочного района в границах проектных улиц 3 "ЗР", 6 "ЗР", 11 "ЗР"</t>
  </si>
  <si>
    <t>Мероприятие 1.1.2.
Корректировка местных нормативов градостроительного проектирования на территории муниципального образования городской округ Сургут</t>
  </si>
  <si>
    <t>Мероприятие 2.3.3.
Водоснабжение поселка Кедровый-1, г. Сургут</t>
  </si>
  <si>
    <t>Мероприятие 2.3.8.
Сети ливневой канализации с локально - очистными сооружениями в Восточном районе в г. Сургуте</t>
  </si>
  <si>
    <t>Мероприятие 2.3.9.
Сети ливневой канализации с локально - очистными сооружениями для Западного и Центрального районов в г. Сургуте</t>
  </si>
  <si>
    <t xml:space="preserve">Мероприятие 2.3.10.
Канализационная насосная станция
с устройством трубопроводов
до территории канализационно-очистных сооружений. Территория Пойма-2, 
г. Сургут
</t>
  </si>
  <si>
    <t>Мероприятие 2.3.11
Магистральный водовод для нужд Поймы-2,«Научно-технологического центра 
в городе Сургуте» и перспективной застройки</t>
  </si>
  <si>
    <t>Мероприятие 4.1.2.
Приобретение жилья по переселению 
из аварийного жилья</t>
  </si>
  <si>
    <t>Новая редакция от 21.06.2022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</si>
</sst>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8"/>
      <name val="Calibri"/>
      <family val="2"/>
      <scheme val="minor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Calibri"/>
      <family val="2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2" fillId="2" borderId="0" xfId="0" applyFont="1" applyFill="1"/>
    <xf numFmtId="4" fontId="1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" fontId="2" fillId="2" borderId="0" xfId="0" applyNumberFormat="1" applyFont="1" applyFill="1"/>
    <xf numFmtId="0" fontId="4" fillId="2" borderId="0" xfId="0" applyFont="1" applyFill="1"/>
    <xf numFmtId="4" fontId="1" fillId="2" borderId="1" xfId="0" applyNumberFormat="1" applyFont="1" applyFill="1" applyBorder="1" applyAlignment="1">
      <alignment vertical="top" wrapText="1"/>
    </xf>
    <xf numFmtId="0" fontId="5" fillId="2" borderId="0" xfId="0" applyFont="1" applyFill="1" applyAlignment="1">
      <alignment horizontal="right"/>
    </xf>
    <xf numFmtId="4" fontId="0" fillId="0" borderId="0" xfId="0" applyNumberFormat="1"/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7" fillId="2" borderId="0" xfId="0" applyFont="1" applyFill="1"/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 wrapText="1"/>
    </xf>
    <xf numFmtId="0" fontId="6" fillId="2" borderId="0" xfId="0" applyFont="1" applyFill="1"/>
    <xf numFmtId="4" fontId="3" fillId="2" borderId="0" xfId="0" applyNumberFormat="1" applyFont="1" applyFill="1"/>
    <xf numFmtId="0" fontId="6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ishkova_vv\AppData\Local\Microsoft\Windows\INetCache\Content.Outlook\NS1CYFTF\&#1055;&#1088;&#1080;&#1083;&#1086;&#1078;&#1077;&#1085;&#1080;&#1077;%20&#1052;&#1055;%2038%20&#1044;&#1043;&#10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"/>
    </sheetNames>
    <sheetDataSet>
      <sheetData sheetId="0">
        <row r="27">
          <cell r="D27">
            <v>31195063.34</v>
          </cell>
        </row>
        <row r="33">
          <cell r="F33">
            <v>11456624.16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6"/>
  <sheetViews>
    <sheetView showZeros="0" tabSelected="1" view="pageBreakPreview" zoomScale="60" zoomScaleNormal="60" workbookViewId="0">
      <pane xSplit="1" ySplit="16" topLeftCell="B17" activePane="bottomRight" state="frozen"/>
      <selection pane="topRight" activeCell="D1" sqref="D1"/>
      <selection pane="bottomLeft" activeCell="A10" sqref="A10"/>
      <selection pane="bottomRight" activeCell="L1" sqref="L1:M1"/>
    </sheetView>
  </sheetViews>
  <sheetFormatPr defaultRowHeight="15" x14ac:dyDescent="0.25"/>
  <cols>
    <col min="1" max="1" width="55.28515625" style="4" customWidth="1"/>
    <col min="2" max="2" width="28.5703125" style="4" customWidth="1"/>
    <col min="3" max="3" width="20.85546875" style="4" customWidth="1"/>
    <col min="4" max="4" width="20.42578125" style="4" customWidth="1"/>
    <col min="5" max="5" width="20.140625" style="4" customWidth="1"/>
    <col min="6" max="6" width="21.85546875" style="4" customWidth="1"/>
    <col min="7" max="7" width="21.42578125" style="4" customWidth="1"/>
    <col min="8" max="8" width="21" style="4" customWidth="1"/>
    <col min="9" max="9" width="20.85546875" style="4" customWidth="1"/>
    <col min="10" max="10" width="21.42578125" style="4" customWidth="1"/>
    <col min="11" max="11" width="22.28515625" style="4" customWidth="1"/>
    <col min="12" max="12" width="21" style="4" customWidth="1"/>
    <col min="13" max="14" width="21.85546875" style="4" customWidth="1"/>
    <col min="15" max="16384" width="9.140625" style="4"/>
  </cols>
  <sheetData>
    <row r="1" spans="1:16" ht="18.75" x14ac:dyDescent="0.3">
      <c r="L1" s="24" t="s">
        <v>117</v>
      </c>
      <c r="M1" s="24"/>
    </row>
    <row r="2" spans="1:16" ht="28.5" customHeight="1" x14ac:dyDescent="0.3">
      <c r="L2" s="22" t="s">
        <v>102</v>
      </c>
      <c r="M2" s="23"/>
      <c r="N2" s="16"/>
      <c r="O2" s="16"/>
      <c r="P2" s="16"/>
    </row>
    <row r="3" spans="1:16" ht="27.75" customHeight="1" x14ac:dyDescent="0.25">
      <c r="K3" s="17"/>
      <c r="L3" s="25" t="s">
        <v>55</v>
      </c>
      <c r="M3" s="25"/>
      <c r="N3" s="18"/>
      <c r="O3" s="18"/>
      <c r="P3" s="18"/>
    </row>
    <row r="4" spans="1:16" ht="27" customHeight="1" x14ac:dyDescent="0.25">
      <c r="K4" s="17"/>
      <c r="L4" s="25" t="s">
        <v>56</v>
      </c>
      <c r="M4" s="25"/>
      <c r="N4" s="18"/>
      <c r="O4" s="18"/>
      <c r="P4" s="18"/>
    </row>
    <row r="5" spans="1:16" ht="25.5" customHeight="1" x14ac:dyDescent="0.25">
      <c r="K5" s="17"/>
      <c r="L5" s="25" t="s">
        <v>74</v>
      </c>
      <c r="M5" s="25"/>
      <c r="N5" s="19"/>
      <c r="O5" s="19"/>
      <c r="P5" s="19"/>
    </row>
    <row r="6" spans="1:16" s="20" customFormat="1" ht="23.25" x14ac:dyDescent="0.35">
      <c r="A6" s="42" t="s">
        <v>73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8" spans="1:16" s="3" customFormat="1" ht="15.75" x14ac:dyDescent="0.25"/>
    <row r="9" spans="1:16" s="3" customFormat="1" ht="20.25" x14ac:dyDescent="0.3">
      <c r="M9" s="10" t="s">
        <v>27</v>
      </c>
    </row>
    <row r="10" spans="1:16" s="3" customFormat="1" ht="21" customHeight="1" x14ac:dyDescent="0.25">
      <c r="A10" s="29" t="s">
        <v>24</v>
      </c>
      <c r="B10" s="29" t="s">
        <v>0</v>
      </c>
      <c r="C10" s="35" t="s">
        <v>25</v>
      </c>
      <c r="D10" s="43" t="s">
        <v>75</v>
      </c>
      <c r="E10" s="43"/>
      <c r="F10" s="43"/>
      <c r="G10" s="43"/>
      <c r="H10" s="43"/>
      <c r="I10" s="43"/>
      <c r="J10" s="43"/>
      <c r="K10" s="43"/>
      <c r="L10" s="44"/>
      <c r="M10" s="29" t="s">
        <v>22</v>
      </c>
    </row>
    <row r="11" spans="1:16" s="3" customFormat="1" ht="21" customHeight="1" x14ac:dyDescent="0.25">
      <c r="A11" s="30"/>
      <c r="B11" s="30"/>
      <c r="C11" s="35"/>
      <c r="D11" s="45"/>
      <c r="E11" s="45"/>
      <c r="F11" s="45"/>
      <c r="G11" s="45"/>
      <c r="H11" s="45"/>
      <c r="I11" s="45"/>
      <c r="J11" s="45"/>
      <c r="K11" s="45"/>
      <c r="L11" s="46"/>
      <c r="M11" s="30"/>
    </row>
    <row r="12" spans="1:16" s="3" customFormat="1" ht="33" customHeight="1" x14ac:dyDescent="0.25">
      <c r="A12" s="31"/>
      <c r="B12" s="31"/>
      <c r="C12" s="35"/>
      <c r="D12" s="15" t="s">
        <v>6</v>
      </c>
      <c r="E12" s="15" t="s">
        <v>7</v>
      </c>
      <c r="F12" s="15" t="s">
        <v>8</v>
      </c>
      <c r="G12" s="15" t="s">
        <v>9</v>
      </c>
      <c r="H12" s="15" t="s">
        <v>10</v>
      </c>
      <c r="I12" s="15" t="s">
        <v>11</v>
      </c>
      <c r="J12" s="15" t="s">
        <v>12</v>
      </c>
      <c r="K12" s="15" t="s">
        <v>13</v>
      </c>
      <c r="L12" s="15" t="s">
        <v>14</v>
      </c>
      <c r="M12" s="31"/>
    </row>
    <row r="13" spans="1:16" s="3" customFormat="1" ht="15.75" x14ac:dyDescent="0.25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  <c r="M13" s="15">
        <v>13</v>
      </c>
    </row>
    <row r="14" spans="1:16" s="3" customFormat="1" ht="15.75" customHeight="1" x14ac:dyDescent="0.25">
      <c r="A14" s="26" t="s">
        <v>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8"/>
    </row>
    <row r="15" spans="1:16" s="3" customFormat="1" ht="15.75" customHeight="1" x14ac:dyDescent="0.25">
      <c r="A15" s="26" t="s">
        <v>101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8"/>
    </row>
    <row r="16" spans="1:16" s="3" customFormat="1" ht="15.75" customHeight="1" x14ac:dyDescent="0.25">
      <c r="A16" s="26" t="s">
        <v>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</row>
    <row r="17" spans="1:13" s="3" customFormat="1" ht="19.5" customHeight="1" x14ac:dyDescent="0.25">
      <c r="A17" s="32" t="s">
        <v>26</v>
      </c>
      <c r="B17" s="1" t="s">
        <v>4</v>
      </c>
      <c r="C17" s="2">
        <f>C18+C19</f>
        <v>68607308.670000002</v>
      </c>
      <c r="D17" s="2">
        <f>D18+D19</f>
        <v>49091659.57</v>
      </c>
      <c r="E17" s="2">
        <f t="shared" ref="E17:L17" si="0">E18+E19</f>
        <v>6004239.3300000001</v>
      </c>
      <c r="F17" s="2">
        <f t="shared" si="0"/>
        <v>3030810.29</v>
      </c>
      <c r="G17" s="2">
        <f t="shared" si="0"/>
        <v>1746766.58</v>
      </c>
      <c r="H17" s="2">
        <f t="shared" si="0"/>
        <v>1746766.58</v>
      </c>
      <c r="I17" s="2">
        <f t="shared" si="0"/>
        <v>1746766.58</v>
      </c>
      <c r="J17" s="2">
        <f t="shared" si="0"/>
        <v>1746766.58</v>
      </c>
      <c r="K17" s="2">
        <f t="shared" si="0"/>
        <v>1746766.58</v>
      </c>
      <c r="L17" s="2">
        <f t="shared" si="0"/>
        <v>1746766.58</v>
      </c>
      <c r="M17" s="29" t="s">
        <v>3</v>
      </c>
    </row>
    <row r="18" spans="1:13" s="3" customFormat="1" ht="54.75" customHeight="1" x14ac:dyDescent="0.25">
      <c r="A18" s="34"/>
      <c r="B18" s="1" t="s">
        <v>91</v>
      </c>
      <c r="C18" s="2">
        <f>C21+C24+C27+C30+C33+C36</f>
        <v>23264303.32</v>
      </c>
      <c r="D18" s="2">
        <f>D21+D24+D27+D30+D33+D36</f>
        <v>21864036.66</v>
      </c>
      <c r="E18" s="2">
        <f t="shared" ref="E18:L18" si="1">E21+E24+E27+E30+E33+E36</f>
        <v>1400266.66</v>
      </c>
      <c r="F18" s="2"/>
      <c r="G18" s="2">
        <f t="shared" si="1"/>
        <v>0</v>
      </c>
      <c r="H18" s="2">
        <f t="shared" si="1"/>
        <v>0</v>
      </c>
      <c r="I18" s="2">
        <f t="shared" si="1"/>
        <v>0</v>
      </c>
      <c r="J18" s="2">
        <f t="shared" si="1"/>
        <v>0</v>
      </c>
      <c r="K18" s="2">
        <f t="shared" si="1"/>
        <v>0</v>
      </c>
      <c r="L18" s="2">
        <f t="shared" si="1"/>
        <v>0</v>
      </c>
      <c r="M18" s="30"/>
    </row>
    <row r="19" spans="1:13" s="3" customFormat="1" ht="33" customHeight="1" x14ac:dyDescent="0.25">
      <c r="A19" s="33"/>
      <c r="B19" s="1" t="s">
        <v>5</v>
      </c>
      <c r="C19" s="2">
        <f>C22+C25+C28+C31+C34+C37+C39+C41+C43</f>
        <v>45343005.350000001</v>
      </c>
      <c r="D19" s="2">
        <f>D22+D25+D28+D31+D34+D37+D39+D41+D43</f>
        <v>27227622.91</v>
      </c>
      <c r="E19" s="2">
        <f t="shared" ref="E19:L19" si="2">E22+E25+E28+E31+E34+E37+E39+E41+E43</f>
        <v>4603972.67</v>
      </c>
      <c r="F19" s="2">
        <f t="shared" si="2"/>
        <v>3030810.29</v>
      </c>
      <c r="G19" s="2">
        <f t="shared" si="2"/>
        <v>1746766.58</v>
      </c>
      <c r="H19" s="2">
        <f t="shared" si="2"/>
        <v>1746766.58</v>
      </c>
      <c r="I19" s="2">
        <f t="shared" si="2"/>
        <v>1746766.58</v>
      </c>
      <c r="J19" s="2">
        <f t="shared" si="2"/>
        <v>1746766.58</v>
      </c>
      <c r="K19" s="2">
        <f t="shared" si="2"/>
        <v>1746766.58</v>
      </c>
      <c r="L19" s="2">
        <f t="shared" si="2"/>
        <v>1746766.58</v>
      </c>
      <c r="M19" s="31"/>
    </row>
    <row r="20" spans="1:13" s="3" customFormat="1" ht="21.75" customHeight="1" x14ac:dyDescent="0.25">
      <c r="A20" s="32" t="s">
        <v>109</v>
      </c>
      <c r="B20" s="1" t="s">
        <v>4</v>
      </c>
      <c r="C20" s="2">
        <f>C21+C22</f>
        <v>9633333.3300000001</v>
      </c>
      <c r="D20" s="2">
        <f>D21+D22</f>
        <v>9633333.3300000001</v>
      </c>
      <c r="E20" s="2"/>
      <c r="F20" s="2"/>
      <c r="G20" s="2"/>
      <c r="H20" s="2"/>
      <c r="I20" s="2"/>
      <c r="J20" s="2"/>
      <c r="K20" s="2"/>
      <c r="L20" s="2"/>
      <c r="M20" s="29" t="s">
        <v>3</v>
      </c>
    </row>
    <row r="21" spans="1:13" s="3" customFormat="1" ht="52.5" customHeight="1" x14ac:dyDescent="0.25">
      <c r="A21" s="34"/>
      <c r="B21" s="1" t="s">
        <v>91</v>
      </c>
      <c r="C21" s="2">
        <f>SUM(D21:L21)</f>
        <v>8573666.6600000001</v>
      </c>
      <c r="D21" s="2">
        <v>8573666.6600000001</v>
      </c>
      <c r="E21" s="2"/>
      <c r="F21" s="2"/>
      <c r="G21" s="2"/>
      <c r="H21" s="2"/>
      <c r="I21" s="2"/>
      <c r="J21" s="2"/>
      <c r="K21" s="2"/>
      <c r="L21" s="2"/>
      <c r="M21" s="30"/>
    </row>
    <row r="22" spans="1:13" s="3" customFormat="1" ht="33.75" customHeight="1" x14ac:dyDescent="0.25">
      <c r="A22" s="33"/>
      <c r="B22" s="1" t="s">
        <v>5</v>
      </c>
      <c r="C22" s="2">
        <f>SUM(D22:L22)</f>
        <v>1059666.67</v>
      </c>
      <c r="D22" s="2">
        <v>1059666.67</v>
      </c>
      <c r="E22" s="2"/>
      <c r="F22" s="2"/>
      <c r="G22" s="2"/>
      <c r="H22" s="2"/>
      <c r="I22" s="2"/>
      <c r="J22" s="2"/>
      <c r="K22" s="2"/>
      <c r="L22" s="2"/>
      <c r="M22" s="31"/>
    </row>
    <row r="23" spans="1:13" s="3" customFormat="1" ht="19.5" customHeight="1" x14ac:dyDescent="0.25">
      <c r="A23" s="32" t="s">
        <v>110</v>
      </c>
      <c r="B23" s="1" t="s">
        <v>4</v>
      </c>
      <c r="C23" s="2">
        <f>C24+C25</f>
        <v>1573333.3299999998</v>
      </c>
      <c r="D23" s="2"/>
      <c r="E23" s="2">
        <f>E24+E25</f>
        <v>1573333.3299999998</v>
      </c>
      <c r="F23" s="2"/>
      <c r="G23" s="2"/>
      <c r="H23" s="2"/>
      <c r="I23" s="2"/>
      <c r="J23" s="2"/>
      <c r="K23" s="2"/>
      <c r="L23" s="2"/>
      <c r="M23" s="29" t="s">
        <v>3</v>
      </c>
    </row>
    <row r="24" spans="1:13" s="3" customFormat="1" ht="53.25" customHeight="1" x14ac:dyDescent="0.25">
      <c r="A24" s="34"/>
      <c r="B24" s="1" t="s">
        <v>91</v>
      </c>
      <c r="C24" s="2">
        <f>SUM(D24:L24)</f>
        <v>1400266.66</v>
      </c>
      <c r="D24" s="2"/>
      <c r="E24" s="2">
        <v>1400266.66</v>
      </c>
      <c r="F24" s="2"/>
      <c r="G24" s="2"/>
      <c r="H24" s="2"/>
      <c r="I24" s="2"/>
      <c r="J24" s="2"/>
      <c r="K24" s="2"/>
      <c r="L24" s="2"/>
      <c r="M24" s="30"/>
    </row>
    <row r="25" spans="1:13" s="3" customFormat="1" ht="33.75" customHeight="1" x14ac:dyDescent="0.25">
      <c r="A25" s="33"/>
      <c r="B25" s="1" t="s">
        <v>5</v>
      </c>
      <c r="C25" s="2">
        <f>SUM(D25:L25)</f>
        <v>173066.67</v>
      </c>
      <c r="D25" s="2"/>
      <c r="E25" s="2">
        <v>173066.67</v>
      </c>
      <c r="F25" s="2"/>
      <c r="G25" s="2"/>
      <c r="H25" s="2"/>
      <c r="I25" s="2"/>
      <c r="J25" s="2"/>
      <c r="K25" s="2"/>
      <c r="L25" s="2"/>
      <c r="M25" s="31"/>
    </row>
    <row r="26" spans="1:13" s="3" customFormat="1" ht="21.75" customHeight="1" x14ac:dyDescent="0.25">
      <c r="A26" s="32" t="s">
        <v>90</v>
      </c>
      <c r="B26" s="1" t="s">
        <v>4</v>
      </c>
      <c r="C26" s="2">
        <f>C27+C28</f>
        <v>2925000</v>
      </c>
      <c r="D26" s="2">
        <f t="shared" ref="D26:L26" si="3">D27+D28</f>
        <v>2925000</v>
      </c>
      <c r="E26" s="2">
        <f t="shared" si="3"/>
        <v>0</v>
      </c>
      <c r="F26" s="2">
        <f t="shared" si="3"/>
        <v>0</v>
      </c>
      <c r="G26" s="2">
        <f t="shared" si="3"/>
        <v>0</v>
      </c>
      <c r="H26" s="2">
        <f t="shared" si="3"/>
        <v>0</v>
      </c>
      <c r="I26" s="2">
        <f t="shared" si="3"/>
        <v>0</v>
      </c>
      <c r="J26" s="2">
        <f t="shared" si="3"/>
        <v>0</v>
      </c>
      <c r="K26" s="2">
        <f t="shared" si="3"/>
        <v>0</v>
      </c>
      <c r="L26" s="2">
        <f t="shared" si="3"/>
        <v>0</v>
      </c>
      <c r="M26" s="29" t="s">
        <v>3</v>
      </c>
    </row>
    <row r="27" spans="1:13" s="3" customFormat="1" ht="51.75" customHeight="1" x14ac:dyDescent="0.25">
      <c r="A27" s="34"/>
      <c r="B27" s="1" t="s">
        <v>91</v>
      </c>
      <c r="C27" s="2">
        <f>SUM(D27:L27)</f>
        <v>2603250</v>
      </c>
      <c r="D27" s="2">
        <v>2603250</v>
      </c>
      <c r="E27" s="2"/>
      <c r="F27" s="2"/>
      <c r="G27" s="2"/>
      <c r="H27" s="2"/>
      <c r="I27" s="2"/>
      <c r="J27" s="2"/>
      <c r="K27" s="2"/>
      <c r="L27" s="2"/>
      <c r="M27" s="30"/>
    </row>
    <row r="28" spans="1:13" s="3" customFormat="1" ht="38.25" customHeight="1" x14ac:dyDescent="0.25">
      <c r="A28" s="33"/>
      <c r="B28" s="1" t="s">
        <v>5</v>
      </c>
      <c r="C28" s="2">
        <f>SUM(D28:L28)</f>
        <v>321750</v>
      </c>
      <c r="D28" s="2">
        <v>321750</v>
      </c>
      <c r="E28" s="2"/>
      <c r="F28" s="2"/>
      <c r="G28" s="2"/>
      <c r="H28" s="2"/>
      <c r="I28" s="2"/>
      <c r="J28" s="2"/>
      <c r="K28" s="2"/>
      <c r="L28" s="2"/>
      <c r="M28" s="31"/>
    </row>
    <row r="29" spans="1:13" s="3" customFormat="1" ht="24" customHeight="1" x14ac:dyDescent="0.25">
      <c r="A29" s="32" t="s">
        <v>60</v>
      </c>
      <c r="B29" s="1" t="s">
        <v>4</v>
      </c>
      <c r="C29" s="2">
        <f>C31+C30</f>
        <v>3171333.33</v>
      </c>
      <c r="D29" s="2">
        <f t="shared" ref="D29:L29" si="4">D31+D30</f>
        <v>3171333.33</v>
      </c>
      <c r="E29" s="2">
        <f t="shared" si="4"/>
        <v>0</v>
      </c>
      <c r="F29" s="2">
        <f t="shared" si="4"/>
        <v>0</v>
      </c>
      <c r="G29" s="2">
        <f t="shared" si="4"/>
        <v>0</v>
      </c>
      <c r="H29" s="2">
        <f t="shared" si="4"/>
        <v>0</v>
      </c>
      <c r="I29" s="2">
        <f t="shared" si="4"/>
        <v>0</v>
      </c>
      <c r="J29" s="2">
        <f t="shared" si="4"/>
        <v>0</v>
      </c>
      <c r="K29" s="2">
        <f t="shared" si="4"/>
        <v>0</v>
      </c>
      <c r="L29" s="2">
        <f t="shared" si="4"/>
        <v>0</v>
      </c>
      <c r="M29" s="29" t="s">
        <v>3</v>
      </c>
    </row>
    <row r="30" spans="1:13" s="3" customFormat="1" ht="51.75" customHeight="1" x14ac:dyDescent="0.25">
      <c r="A30" s="34"/>
      <c r="B30" s="1" t="s">
        <v>91</v>
      </c>
      <c r="C30" s="2">
        <f>SUM(D30:L30)</f>
        <v>2822486.66</v>
      </c>
      <c r="D30" s="2">
        <v>2822486.66</v>
      </c>
      <c r="E30" s="2"/>
      <c r="F30" s="2"/>
      <c r="G30" s="2"/>
      <c r="H30" s="2"/>
      <c r="I30" s="2"/>
      <c r="J30" s="2"/>
      <c r="K30" s="2"/>
      <c r="L30" s="2"/>
      <c r="M30" s="30"/>
    </row>
    <row r="31" spans="1:13" s="3" customFormat="1" ht="39" customHeight="1" x14ac:dyDescent="0.25">
      <c r="A31" s="33"/>
      <c r="B31" s="1" t="s">
        <v>5</v>
      </c>
      <c r="C31" s="2">
        <f>SUM(D31:L31)</f>
        <v>348846.67</v>
      </c>
      <c r="D31" s="2">
        <v>348846.67</v>
      </c>
      <c r="E31" s="2"/>
      <c r="F31" s="2"/>
      <c r="G31" s="2"/>
      <c r="H31" s="2"/>
      <c r="I31" s="2"/>
      <c r="J31" s="2"/>
      <c r="K31" s="2"/>
      <c r="L31" s="2"/>
      <c r="M31" s="31"/>
    </row>
    <row r="32" spans="1:13" s="3" customFormat="1" ht="21" customHeight="1" x14ac:dyDescent="0.25">
      <c r="A32" s="32" t="s">
        <v>44</v>
      </c>
      <c r="B32" s="1" t="s">
        <v>4</v>
      </c>
      <c r="C32" s="2">
        <f>C33+C34</f>
        <v>3836666.67</v>
      </c>
      <c r="D32" s="2">
        <f t="shared" ref="D32:L32" si="5">D33+D34</f>
        <v>3836666.67</v>
      </c>
      <c r="E32" s="2">
        <f t="shared" si="5"/>
        <v>0</v>
      </c>
      <c r="F32" s="2">
        <f t="shared" si="5"/>
        <v>0</v>
      </c>
      <c r="G32" s="2">
        <f t="shared" si="5"/>
        <v>0</v>
      </c>
      <c r="H32" s="2">
        <f t="shared" si="5"/>
        <v>0</v>
      </c>
      <c r="I32" s="2">
        <f t="shared" si="5"/>
        <v>0</v>
      </c>
      <c r="J32" s="2">
        <f t="shared" si="5"/>
        <v>0</v>
      </c>
      <c r="K32" s="2">
        <f t="shared" si="5"/>
        <v>0</v>
      </c>
      <c r="L32" s="2">
        <f t="shared" si="5"/>
        <v>0</v>
      </c>
      <c r="M32" s="29" t="s">
        <v>3</v>
      </c>
    </row>
    <row r="33" spans="1:13" s="3" customFormat="1" ht="51" customHeight="1" x14ac:dyDescent="0.25">
      <c r="A33" s="34"/>
      <c r="B33" s="1" t="s">
        <v>91</v>
      </c>
      <c r="C33" s="2">
        <f>SUM(D33:L33)</f>
        <v>3414633.34</v>
      </c>
      <c r="D33" s="2">
        <v>3414633.34</v>
      </c>
      <c r="E33" s="2"/>
      <c r="F33" s="2"/>
      <c r="G33" s="2"/>
      <c r="H33" s="2"/>
      <c r="I33" s="2"/>
      <c r="J33" s="2"/>
      <c r="K33" s="2"/>
      <c r="L33" s="2"/>
      <c r="M33" s="30"/>
    </row>
    <row r="34" spans="1:13" s="3" customFormat="1" ht="39" customHeight="1" x14ac:dyDescent="0.25">
      <c r="A34" s="33"/>
      <c r="B34" s="1" t="s">
        <v>5</v>
      </c>
      <c r="C34" s="2">
        <f>SUM(D34:L34)</f>
        <v>422033.33</v>
      </c>
      <c r="D34" s="2">
        <v>422033.33</v>
      </c>
      <c r="E34" s="2"/>
      <c r="F34" s="2"/>
      <c r="G34" s="2"/>
      <c r="H34" s="2"/>
      <c r="I34" s="2"/>
      <c r="J34" s="2"/>
      <c r="K34" s="2"/>
      <c r="L34" s="2"/>
      <c r="M34" s="31"/>
    </row>
    <row r="35" spans="1:13" s="3" customFormat="1" ht="27" customHeight="1" x14ac:dyDescent="0.25">
      <c r="A35" s="32" t="s">
        <v>61</v>
      </c>
      <c r="B35" s="1" t="s">
        <v>4</v>
      </c>
      <c r="C35" s="2">
        <f>C36+C37</f>
        <v>5000000</v>
      </c>
      <c r="D35" s="2">
        <f t="shared" ref="D35:L35" si="6">D36+D37</f>
        <v>5000000</v>
      </c>
      <c r="E35" s="2">
        <f t="shared" si="6"/>
        <v>0</v>
      </c>
      <c r="F35" s="2">
        <f t="shared" si="6"/>
        <v>0</v>
      </c>
      <c r="G35" s="2">
        <f t="shared" si="6"/>
        <v>0</v>
      </c>
      <c r="H35" s="2">
        <f t="shared" si="6"/>
        <v>0</v>
      </c>
      <c r="I35" s="2">
        <f t="shared" si="6"/>
        <v>0</v>
      </c>
      <c r="J35" s="2">
        <f t="shared" si="6"/>
        <v>0</v>
      </c>
      <c r="K35" s="2">
        <f t="shared" si="6"/>
        <v>0</v>
      </c>
      <c r="L35" s="2">
        <f t="shared" si="6"/>
        <v>0</v>
      </c>
      <c r="M35" s="29" t="s">
        <v>3</v>
      </c>
    </row>
    <row r="36" spans="1:13" s="3" customFormat="1" ht="53.25" customHeight="1" x14ac:dyDescent="0.25">
      <c r="A36" s="34"/>
      <c r="B36" s="1" t="s">
        <v>91</v>
      </c>
      <c r="C36" s="2">
        <f>SUM(D36:L36)</f>
        <v>4450000</v>
      </c>
      <c r="D36" s="2">
        <v>4450000</v>
      </c>
      <c r="E36" s="2"/>
      <c r="F36" s="2"/>
      <c r="G36" s="2"/>
      <c r="H36" s="2"/>
      <c r="I36" s="2"/>
      <c r="J36" s="2"/>
      <c r="K36" s="2"/>
      <c r="L36" s="2"/>
      <c r="M36" s="30"/>
    </row>
    <row r="37" spans="1:13" s="3" customFormat="1" ht="39" customHeight="1" x14ac:dyDescent="0.25">
      <c r="A37" s="33"/>
      <c r="B37" s="1" t="s">
        <v>5</v>
      </c>
      <c r="C37" s="2">
        <f>SUM(D37:L37)</f>
        <v>550000</v>
      </c>
      <c r="D37" s="2">
        <v>550000</v>
      </c>
      <c r="E37" s="2"/>
      <c r="F37" s="2"/>
      <c r="G37" s="2"/>
      <c r="H37" s="2"/>
      <c r="I37" s="2"/>
      <c r="J37" s="2"/>
      <c r="K37" s="2"/>
      <c r="L37" s="2"/>
      <c r="M37" s="31"/>
    </row>
    <row r="38" spans="1:13" s="3" customFormat="1" ht="21.75" customHeight="1" x14ac:dyDescent="0.25">
      <c r="A38" s="32" t="s">
        <v>45</v>
      </c>
      <c r="B38" s="1" t="s">
        <v>4</v>
      </c>
      <c r="C38" s="2">
        <f>C39</f>
        <v>15720899.220000001</v>
      </c>
      <c r="D38" s="2">
        <f t="shared" ref="D38:L38" si="7">D39</f>
        <v>1746766.58</v>
      </c>
      <c r="E38" s="2">
        <f t="shared" si="7"/>
        <v>1746766.58</v>
      </c>
      <c r="F38" s="2">
        <f t="shared" si="7"/>
        <v>1746766.58</v>
      </c>
      <c r="G38" s="2">
        <f t="shared" si="7"/>
        <v>1746766.58</v>
      </c>
      <c r="H38" s="2">
        <f t="shared" si="7"/>
        <v>1746766.58</v>
      </c>
      <c r="I38" s="2">
        <f t="shared" si="7"/>
        <v>1746766.58</v>
      </c>
      <c r="J38" s="2">
        <f t="shared" si="7"/>
        <v>1746766.58</v>
      </c>
      <c r="K38" s="2">
        <f t="shared" si="7"/>
        <v>1746766.58</v>
      </c>
      <c r="L38" s="2">
        <f t="shared" si="7"/>
        <v>1746766.58</v>
      </c>
      <c r="M38" s="29" t="s">
        <v>3</v>
      </c>
    </row>
    <row r="39" spans="1:13" s="3" customFormat="1" ht="35.25" customHeight="1" x14ac:dyDescent="0.25">
      <c r="A39" s="33"/>
      <c r="B39" s="1" t="s">
        <v>5</v>
      </c>
      <c r="C39" s="2">
        <f>SUM(D39:L39)</f>
        <v>15720899.220000001</v>
      </c>
      <c r="D39" s="2">
        <v>1746766.58</v>
      </c>
      <c r="E39" s="2">
        <v>1746766.58</v>
      </c>
      <c r="F39" s="2">
        <v>1746766.58</v>
      </c>
      <c r="G39" s="2">
        <v>1746766.58</v>
      </c>
      <c r="H39" s="2">
        <v>1746766.58</v>
      </c>
      <c r="I39" s="2">
        <v>1746766.58</v>
      </c>
      <c r="J39" s="2">
        <v>1746766.58</v>
      </c>
      <c r="K39" s="2">
        <v>1746766.58</v>
      </c>
      <c r="L39" s="2">
        <v>1746766.58</v>
      </c>
      <c r="M39" s="31"/>
    </row>
    <row r="40" spans="1:13" s="3" customFormat="1" ht="35.25" customHeight="1" x14ac:dyDescent="0.25">
      <c r="A40" s="32" t="s">
        <v>52</v>
      </c>
      <c r="B40" s="1" t="s">
        <v>4</v>
      </c>
      <c r="C40" s="2">
        <f>C41</f>
        <v>8319275.2199999997</v>
      </c>
      <c r="D40" s="2">
        <v>4351092.09</v>
      </c>
      <c r="E40" s="2">
        <v>2684139.42</v>
      </c>
      <c r="F40" s="2">
        <v>1284043.71</v>
      </c>
      <c r="G40" s="2"/>
      <c r="H40" s="2"/>
      <c r="I40" s="2"/>
      <c r="J40" s="2"/>
      <c r="K40" s="2"/>
      <c r="L40" s="2"/>
      <c r="M40" s="29" t="s">
        <v>3</v>
      </c>
    </row>
    <row r="41" spans="1:13" s="3" customFormat="1" ht="51.75" customHeight="1" x14ac:dyDescent="0.25">
      <c r="A41" s="33"/>
      <c r="B41" s="1" t="s">
        <v>5</v>
      </c>
      <c r="C41" s="2">
        <f>SUM(D41:L41)</f>
        <v>8319275.2199999997</v>
      </c>
      <c r="D41" s="2">
        <v>4351092.09</v>
      </c>
      <c r="E41" s="2">
        <v>2684139.42</v>
      </c>
      <c r="F41" s="2">
        <v>1284043.71</v>
      </c>
      <c r="G41" s="2"/>
      <c r="H41" s="2"/>
      <c r="I41" s="2"/>
      <c r="J41" s="2"/>
      <c r="K41" s="2"/>
      <c r="L41" s="2"/>
      <c r="M41" s="31"/>
    </row>
    <row r="42" spans="1:13" s="3" customFormat="1" ht="33" customHeight="1" x14ac:dyDescent="0.25">
      <c r="A42" s="32" t="s">
        <v>108</v>
      </c>
      <c r="B42" s="1" t="s">
        <v>4</v>
      </c>
      <c r="C42" s="2">
        <f t="shared" ref="C42:C43" si="8">SUM(D42:L42)</f>
        <v>18427467.57</v>
      </c>
      <c r="D42" s="2">
        <f t="shared" ref="D42:L42" si="9">D43</f>
        <v>18427467.57</v>
      </c>
      <c r="E42" s="2">
        <f t="shared" si="9"/>
        <v>0</v>
      </c>
      <c r="F42" s="2">
        <f t="shared" si="9"/>
        <v>0</v>
      </c>
      <c r="G42" s="2">
        <f t="shared" si="9"/>
        <v>0</v>
      </c>
      <c r="H42" s="2">
        <f t="shared" si="9"/>
        <v>0</v>
      </c>
      <c r="I42" s="2">
        <f t="shared" si="9"/>
        <v>0</v>
      </c>
      <c r="J42" s="2">
        <f t="shared" si="9"/>
        <v>0</v>
      </c>
      <c r="K42" s="2">
        <f t="shared" si="9"/>
        <v>0</v>
      </c>
      <c r="L42" s="2">
        <f t="shared" si="9"/>
        <v>0</v>
      </c>
      <c r="M42" s="29" t="s">
        <v>3</v>
      </c>
    </row>
    <row r="43" spans="1:13" s="3" customFormat="1" ht="31.5" x14ac:dyDescent="0.25">
      <c r="A43" s="33"/>
      <c r="B43" s="1" t="s">
        <v>5</v>
      </c>
      <c r="C43" s="2">
        <f t="shared" si="8"/>
        <v>18427467.57</v>
      </c>
      <c r="D43" s="2">
        <v>18427467.57</v>
      </c>
      <c r="E43" s="2"/>
      <c r="F43" s="2"/>
      <c r="G43" s="2"/>
      <c r="H43" s="2"/>
      <c r="I43" s="2"/>
      <c r="J43" s="2"/>
      <c r="K43" s="2"/>
      <c r="L43" s="2"/>
      <c r="M43" s="31"/>
    </row>
    <row r="44" spans="1:13" s="3" customFormat="1" ht="19.5" customHeight="1" x14ac:dyDescent="0.25">
      <c r="A44" s="32" t="s">
        <v>79</v>
      </c>
      <c r="B44" s="1" t="s">
        <v>4</v>
      </c>
      <c r="C44" s="2">
        <f t="shared" ref="C44:L44" si="10">C17</f>
        <v>68607308.670000002</v>
      </c>
      <c r="D44" s="2">
        <f t="shared" si="10"/>
        <v>49091659.57</v>
      </c>
      <c r="E44" s="2">
        <f t="shared" si="10"/>
        <v>6004239.3300000001</v>
      </c>
      <c r="F44" s="2">
        <f t="shared" si="10"/>
        <v>3030810.29</v>
      </c>
      <c r="G44" s="2">
        <f t="shared" si="10"/>
        <v>1746766.58</v>
      </c>
      <c r="H44" s="2">
        <f t="shared" si="10"/>
        <v>1746766.58</v>
      </c>
      <c r="I44" s="2">
        <f t="shared" si="10"/>
        <v>1746766.58</v>
      </c>
      <c r="J44" s="2">
        <f t="shared" si="10"/>
        <v>1746766.58</v>
      </c>
      <c r="K44" s="2">
        <f t="shared" si="10"/>
        <v>1746766.58</v>
      </c>
      <c r="L44" s="2">
        <f t="shared" si="10"/>
        <v>1746766.58</v>
      </c>
      <c r="M44" s="29"/>
    </row>
    <row r="45" spans="1:13" s="3" customFormat="1" ht="56.25" customHeight="1" x14ac:dyDescent="0.25">
      <c r="A45" s="34"/>
      <c r="B45" s="1" t="s">
        <v>91</v>
      </c>
      <c r="C45" s="2">
        <f t="shared" ref="C45:L45" si="11">C18</f>
        <v>23264303.32</v>
      </c>
      <c r="D45" s="2">
        <f t="shared" si="11"/>
        <v>21864036.66</v>
      </c>
      <c r="E45" s="2">
        <f t="shared" si="11"/>
        <v>1400266.66</v>
      </c>
      <c r="F45" s="2">
        <f t="shared" si="11"/>
        <v>0</v>
      </c>
      <c r="G45" s="2">
        <f t="shared" si="11"/>
        <v>0</v>
      </c>
      <c r="H45" s="2">
        <f t="shared" si="11"/>
        <v>0</v>
      </c>
      <c r="I45" s="2">
        <f t="shared" si="11"/>
        <v>0</v>
      </c>
      <c r="J45" s="2">
        <f t="shared" si="11"/>
        <v>0</v>
      </c>
      <c r="K45" s="2">
        <f t="shared" si="11"/>
        <v>0</v>
      </c>
      <c r="L45" s="2">
        <f t="shared" si="11"/>
        <v>0</v>
      </c>
      <c r="M45" s="30"/>
    </row>
    <row r="46" spans="1:13" s="3" customFormat="1" ht="35.25" customHeight="1" x14ac:dyDescent="0.25">
      <c r="A46" s="33"/>
      <c r="B46" s="1" t="s">
        <v>5</v>
      </c>
      <c r="C46" s="2">
        <f t="shared" ref="C46:L46" si="12">C19</f>
        <v>45343005.350000001</v>
      </c>
      <c r="D46" s="2">
        <f t="shared" si="12"/>
        <v>27227622.91</v>
      </c>
      <c r="E46" s="2">
        <f t="shared" si="12"/>
        <v>4603972.67</v>
      </c>
      <c r="F46" s="2">
        <f t="shared" si="12"/>
        <v>3030810.29</v>
      </c>
      <c r="G46" s="2">
        <f t="shared" si="12"/>
        <v>1746766.58</v>
      </c>
      <c r="H46" s="2">
        <f t="shared" si="12"/>
        <v>1746766.58</v>
      </c>
      <c r="I46" s="2">
        <f t="shared" si="12"/>
        <v>1746766.58</v>
      </c>
      <c r="J46" s="2">
        <f t="shared" si="12"/>
        <v>1746766.58</v>
      </c>
      <c r="K46" s="2">
        <f t="shared" si="12"/>
        <v>1746766.58</v>
      </c>
      <c r="L46" s="2">
        <f t="shared" si="12"/>
        <v>1746766.58</v>
      </c>
      <c r="M46" s="31"/>
    </row>
    <row r="47" spans="1:13" s="3" customFormat="1" ht="18" customHeight="1" x14ac:dyDescent="0.25">
      <c r="A47" s="26" t="s">
        <v>80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8"/>
    </row>
    <row r="48" spans="1:13" s="3" customFormat="1" ht="19.5" customHeight="1" x14ac:dyDescent="0.25">
      <c r="A48" s="26" t="s">
        <v>15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8"/>
    </row>
    <row r="49" spans="1:13" s="3" customFormat="1" ht="18" hidden="1" customHeight="1" x14ac:dyDescent="0.25">
      <c r="A49" s="32" t="s">
        <v>35</v>
      </c>
      <c r="B49" s="1" t="s">
        <v>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9" t="s">
        <v>16</v>
      </c>
    </row>
    <row r="50" spans="1:13" s="3" customFormat="1" ht="55.5" hidden="1" customHeight="1" x14ac:dyDescent="0.25">
      <c r="A50" s="34"/>
      <c r="B50" s="1" t="s">
        <v>21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30"/>
    </row>
    <row r="51" spans="1:13" s="3" customFormat="1" ht="8.25" hidden="1" customHeight="1" x14ac:dyDescent="0.25">
      <c r="A51" s="33"/>
      <c r="B51" s="1" t="s">
        <v>5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31"/>
    </row>
    <row r="52" spans="1:13" s="3" customFormat="1" ht="20.25" customHeight="1" x14ac:dyDescent="0.25">
      <c r="A52" s="32" t="s">
        <v>37</v>
      </c>
      <c r="B52" s="1" t="s">
        <v>4</v>
      </c>
      <c r="C52" s="2">
        <f>C53+C54</f>
        <v>7533264223.2299995</v>
      </c>
      <c r="D52" s="2">
        <f t="shared" ref="D52:L52" si="13">D53+D54</f>
        <v>87677081.659999996</v>
      </c>
      <c r="E52" s="2">
        <f t="shared" si="13"/>
        <v>191174010.44</v>
      </c>
      <c r="F52" s="2">
        <f t="shared" si="13"/>
        <v>221267152.69</v>
      </c>
      <c r="G52" s="2">
        <f t="shared" si="13"/>
        <v>1114789329.74</v>
      </c>
      <c r="H52" s="2">
        <f t="shared" si="13"/>
        <v>1136549329.74</v>
      </c>
      <c r="I52" s="2">
        <f t="shared" si="13"/>
        <v>1159189329.74</v>
      </c>
      <c r="J52" s="2">
        <f t="shared" si="13"/>
        <v>1182729329.74</v>
      </c>
      <c r="K52" s="2">
        <f t="shared" si="13"/>
        <v>1207209329.74</v>
      </c>
      <c r="L52" s="2">
        <f t="shared" si="13"/>
        <v>1232679329.74</v>
      </c>
      <c r="M52" s="29" t="s">
        <v>48</v>
      </c>
    </row>
    <row r="53" spans="1:13" s="3" customFormat="1" ht="51.75" customHeight="1" x14ac:dyDescent="0.25">
      <c r="A53" s="34"/>
      <c r="B53" s="1" t="s">
        <v>91</v>
      </c>
      <c r="C53" s="2">
        <f>C66+C63+C60</f>
        <v>3653309296.6799998</v>
      </c>
      <c r="D53" s="2">
        <f>D66+D63+D60</f>
        <v>31195063.339999996</v>
      </c>
      <c r="E53" s="2">
        <f>E66+E63+E60</f>
        <v>149345933.34</v>
      </c>
      <c r="F53" s="2">
        <f t="shared" ref="F53:L53" si="14">F66+F63+F60</f>
        <v>175790500</v>
      </c>
      <c r="G53" s="2">
        <f t="shared" si="14"/>
        <v>549496300</v>
      </c>
      <c r="H53" s="2">
        <f t="shared" si="14"/>
        <v>549496300</v>
      </c>
      <c r="I53" s="2">
        <f t="shared" si="14"/>
        <v>549496300</v>
      </c>
      <c r="J53" s="2">
        <f t="shared" si="14"/>
        <v>549496300</v>
      </c>
      <c r="K53" s="2">
        <f t="shared" si="14"/>
        <v>549496300</v>
      </c>
      <c r="L53" s="2">
        <f t="shared" si="14"/>
        <v>549496300</v>
      </c>
      <c r="M53" s="30"/>
    </row>
    <row r="54" spans="1:13" s="3" customFormat="1" ht="34.5" customHeight="1" x14ac:dyDescent="0.25">
      <c r="A54" s="33"/>
      <c r="B54" s="1" t="s">
        <v>5</v>
      </c>
      <c r="C54" s="2">
        <f>C56+C58+C61+C64+C67+C69+C71+C73</f>
        <v>3879954926.5500002</v>
      </c>
      <c r="D54" s="2">
        <f>D56+D58+D61+D64+D67+D69+D71+D73</f>
        <v>56482018.32</v>
      </c>
      <c r="E54" s="2">
        <f>E56+E58+E61+E64+E67+E69+E71+E73</f>
        <v>41828077.100000001</v>
      </c>
      <c r="F54" s="2">
        <f t="shared" ref="F54:L54" si="15">F56+F58+F61+F64+F67+F69+F71+F73</f>
        <v>45476652.689999998</v>
      </c>
      <c r="G54" s="2">
        <f t="shared" si="15"/>
        <v>565293029.74000001</v>
      </c>
      <c r="H54" s="2">
        <f t="shared" si="15"/>
        <v>587053029.74000001</v>
      </c>
      <c r="I54" s="2">
        <f t="shared" si="15"/>
        <v>609693029.74000001</v>
      </c>
      <c r="J54" s="2">
        <f t="shared" si="15"/>
        <v>633233029.74000001</v>
      </c>
      <c r="K54" s="2">
        <f t="shared" si="15"/>
        <v>657713029.74000001</v>
      </c>
      <c r="L54" s="2">
        <f t="shared" si="15"/>
        <v>683183029.74000001</v>
      </c>
      <c r="M54" s="31"/>
    </row>
    <row r="55" spans="1:13" s="3" customFormat="1" ht="19.5" customHeight="1" x14ac:dyDescent="0.25">
      <c r="A55" s="32" t="s">
        <v>62</v>
      </c>
      <c r="B55" s="1" t="s">
        <v>4</v>
      </c>
      <c r="C55" s="2">
        <f>C56</f>
        <v>3597221.36</v>
      </c>
      <c r="D55" s="2">
        <f t="shared" ref="D55:L55" si="16">D56</f>
        <v>405221.36</v>
      </c>
      <c r="E55" s="2">
        <f t="shared" si="16"/>
        <v>0</v>
      </c>
      <c r="F55" s="2">
        <f t="shared" si="16"/>
        <v>0</v>
      </c>
      <c r="G55" s="2">
        <f t="shared" si="16"/>
        <v>532000</v>
      </c>
      <c r="H55" s="2">
        <f t="shared" si="16"/>
        <v>532000</v>
      </c>
      <c r="I55" s="2">
        <f t="shared" si="16"/>
        <v>532000</v>
      </c>
      <c r="J55" s="2">
        <f t="shared" si="16"/>
        <v>532000</v>
      </c>
      <c r="K55" s="2">
        <f t="shared" si="16"/>
        <v>532000</v>
      </c>
      <c r="L55" s="2">
        <f t="shared" si="16"/>
        <v>532000</v>
      </c>
      <c r="M55" s="29" t="s">
        <v>51</v>
      </c>
    </row>
    <row r="56" spans="1:13" s="3" customFormat="1" ht="45.75" customHeight="1" x14ac:dyDescent="0.25">
      <c r="A56" s="33"/>
      <c r="B56" s="1" t="s">
        <v>5</v>
      </c>
      <c r="C56" s="2">
        <f>SUM(D56:L56)</f>
        <v>3597221.36</v>
      </c>
      <c r="D56" s="2">
        <v>405221.36</v>
      </c>
      <c r="E56" s="2"/>
      <c r="F56" s="2"/>
      <c r="G56" s="2">
        <v>532000</v>
      </c>
      <c r="H56" s="2">
        <v>532000</v>
      </c>
      <c r="I56" s="2">
        <v>532000</v>
      </c>
      <c r="J56" s="2">
        <v>532000</v>
      </c>
      <c r="K56" s="2">
        <v>532000</v>
      </c>
      <c r="L56" s="2">
        <v>532000</v>
      </c>
      <c r="M56" s="31"/>
    </row>
    <row r="57" spans="1:13" s="3" customFormat="1" ht="157.5" customHeight="1" x14ac:dyDescent="0.25">
      <c r="A57" s="32" t="s">
        <v>63</v>
      </c>
      <c r="B57" s="1" t="s">
        <v>4</v>
      </c>
      <c r="C57" s="2">
        <f>C58</f>
        <v>754800</v>
      </c>
      <c r="D57" s="2">
        <f t="shared" ref="D57:F57" si="17">D58</f>
        <v>83600</v>
      </c>
      <c r="E57" s="2">
        <f t="shared" si="17"/>
        <v>83600</v>
      </c>
      <c r="F57" s="2">
        <f t="shared" si="17"/>
        <v>83600</v>
      </c>
      <c r="G57" s="2">
        <v>84000</v>
      </c>
      <c r="H57" s="2">
        <v>84000</v>
      </c>
      <c r="I57" s="2">
        <v>84000</v>
      </c>
      <c r="J57" s="2">
        <v>84000</v>
      </c>
      <c r="K57" s="2">
        <v>84000</v>
      </c>
      <c r="L57" s="2">
        <v>84000</v>
      </c>
      <c r="M57" s="29" t="s">
        <v>51</v>
      </c>
    </row>
    <row r="58" spans="1:13" s="3" customFormat="1" ht="55.5" customHeight="1" x14ac:dyDescent="0.25">
      <c r="A58" s="33"/>
      <c r="B58" s="1" t="s">
        <v>5</v>
      </c>
      <c r="C58" s="2">
        <f>SUM(D58:L58)</f>
        <v>754800</v>
      </c>
      <c r="D58" s="2">
        <v>83600</v>
      </c>
      <c r="E58" s="2">
        <v>83600</v>
      </c>
      <c r="F58" s="2">
        <v>83600</v>
      </c>
      <c r="G58" s="2">
        <v>84000</v>
      </c>
      <c r="H58" s="2">
        <v>84000</v>
      </c>
      <c r="I58" s="2">
        <v>84000</v>
      </c>
      <c r="J58" s="2">
        <v>84000</v>
      </c>
      <c r="K58" s="2">
        <v>84000</v>
      </c>
      <c r="L58" s="2">
        <v>84000</v>
      </c>
      <c r="M58" s="31"/>
    </row>
    <row r="59" spans="1:13" s="3" customFormat="1" ht="19.5" customHeight="1" x14ac:dyDescent="0.25">
      <c r="A59" s="32" t="s">
        <v>38</v>
      </c>
      <c r="B59" s="1" t="s">
        <v>4</v>
      </c>
      <c r="C59" s="2">
        <f>C61+C60</f>
        <v>498277357.00999999</v>
      </c>
      <c r="D59" s="2">
        <f t="shared" ref="D59:L59" si="18">D61+D60</f>
        <v>34036377</v>
      </c>
      <c r="E59" s="2">
        <f t="shared" si="18"/>
        <v>180140679.48000002</v>
      </c>
      <c r="F59" s="2">
        <f t="shared" si="18"/>
        <v>209726928.53</v>
      </c>
      <c r="G59" s="2">
        <f t="shared" si="18"/>
        <v>12395562</v>
      </c>
      <c r="H59" s="2">
        <f t="shared" si="18"/>
        <v>12395562</v>
      </c>
      <c r="I59" s="2">
        <f t="shared" si="18"/>
        <v>12395562</v>
      </c>
      <c r="J59" s="2">
        <f t="shared" si="18"/>
        <v>12395562</v>
      </c>
      <c r="K59" s="2">
        <f t="shared" si="18"/>
        <v>12395562</v>
      </c>
      <c r="L59" s="2">
        <f t="shared" si="18"/>
        <v>12395562</v>
      </c>
      <c r="M59" s="29" t="s">
        <v>51</v>
      </c>
    </row>
    <row r="60" spans="1:13" s="3" customFormat="1" ht="52.5" customHeight="1" x14ac:dyDescent="0.25">
      <c r="A60" s="34"/>
      <c r="B60" s="1" t="s">
        <v>91</v>
      </c>
      <c r="C60" s="2">
        <f>SUM(D60:L60)</f>
        <v>343512341.64999998</v>
      </c>
      <c r="D60" s="2">
        <v>18375908.309999999</v>
      </c>
      <c r="E60" s="2">
        <v>149345933.34</v>
      </c>
      <c r="F60" s="2">
        <v>175790500</v>
      </c>
      <c r="G60" s="2"/>
      <c r="H60" s="2"/>
      <c r="I60" s="2"/>
      <c r="J60" s="2"/>
      <c r="K60" s="2"/>
      <c r="L60" s="2"/>
      <c r="M60" s="30"/>
    </row>
    <row r="61" spans="1:13" s="3" customFormat="1" ht="38.25" customHeight="1" x14ac:dyDescent="0.25">
      <c r="A61" s="33"/>
      <c r="B61" s="1" t="s">
        <v>5</v>
      </c>
      <c r="C61" s="2">
        <f>SUM(D61:L61)</f>
        <v>154765015.36000001</v>
      </c>
      <c r="D61" s="2">
        <f>13389289+2271179.69</f>
        <v>15660468.689999999</v>
      </c>
      <c r="E61" s="2">
        <f>18458486.14+12336260</f>
        <v>30794746.140000001</v>
      </c>
      <c r="F61" s="2">
        <f>21726915.73+12209512.8</f>
        <v>33936428.530000001</v>
      </c>
      <c r="G61" s="2">
        <v>12395562</v>
      </c>
      <c r="H61" s="2">
        <v>12395562</v>
      </c>
      <c r="I61" s="2">
        <v>12395562</v>
      </c>
      <c r="J61" s="2">
        <v>12395562</v>
      </c>
      <c r="K61" s="2">
        <v>12395562</v>
      </c>
      <c r="L61" s="2">
        <v>12395562</v>
      </c>
      <c r="M61" s="31"/>
    </row>
    <row r="62" spans="1:13" s="3" customFormat="1" ht="24" customHeight="1" x14ac:dyDescent="0.25">
      <c r="A62" s="32" t="s">
        <v>89</v>
      </c>
      <c r="B62" s="1" t="s">
        <v>4</v>
      </c>
      <c r="C62" s="2">
        <f>C64+C63</f>
        <v>135186480.85999998</v>
      </c>
      <c r="D62" s="2">
        <f t="shared" ref="D62:L62" si="19">D63+D64</f>
        <v>38627809.100000001</v>
      </c>
      <c r="E62" s="2">
        <f t="shared" si="19"/>
        <v>10949730.960000001</v>
      </c>
      <c r="F62" s="2">
        <f t="shared" si="19"/>
        <v>11456624.16</v>
      </c>
      <c r="G62" s="2">
        <f t="shared" si="19"/>
        <v>12358719.439999999</v>
      </c>
      <c r="H62" s="2">
        <f t="shared" si="19"/>
        <v>12358719.439999999</v>
      </c>
      <c r="I62" s="2">
        <f t="shared" si="19"/>
        <v>12358719.439999999</v>
      </c>
      <c r="J62" s="2">
        <f t="shared" si="19"/>
        <v>12358719.439999999</v>
      </c>
      <c r="K62" s="2">
        <f t="shared" si="19"/>
        <v>12358719.439999999</v>
      </c>
      <c r="L62" s="2">
        <f t="shared" si="19"/>
        <v>12358719.439999999</v>
      </c>
      <c r="M62" s="29" t="s">
        <v>51</v>
      </c>
    </row>
    <row r="63" spans="1:13" s="3" customFormat="1" ht="52.5" customHeight="1" x14ac:dyDescent="0.25">
      <c r="A63" s="34"/>
      <c r="B63" s="1" t="s">
        <v>91</v>
      </c>
      <c r="C63" s="2">
        <f>SUM(D63:L63)</f>
        <v>0</v>
      </c>
      <c r="D63" s="2"/>
      <c r="E63" s="2"/>
      <c r="F63" s="2"/>
      <c r="G63" s="2"/>
      <c r="H63" s="2"/>
      <c r="I63" s="2"/>
      <c r="J63" s="2"/>
      <c r="K63" s="2"/>
      <c r="L63" s="2"/>
      <c r="M63" s="30"/>
    </row>
    <row r="64" spans="1:13" s="3" customFormat="1" ht="39" customHeight="1" x14ac:dyDescent="0.25">
      <c r="A64" s="33"/>
      <c r="B64" s="1" t="s">
        <v>5</v>
      </c>
      <c r="C64" s="2">
        <f>SUM(D64:L64)</f>
        <v>135186480.85999998</v>
      </c>
      <c r="D64" s="2">
        <v>38627809.100000001</v>
      </c>
      <c r="E64" s="2">
        <v>10949730.960000001</v>
      </c>
      <c r="F64" s="2">
        <f>'[1]приложение 7'!F33</f>
        <v>11456624.16</v>
      </c>
      <c r="G64" s="2">
        <v>12358719.439999999</v>
      </c>
      <c r="H64" s="2">
        <v>12358719.439999999</v>
      </c>
      <c r="I64" s="2">
        <v>12358719.439999999</v>
      </c>
      <c r="J64" s="2">
        <v>12358719.439999999</v>
      </c>
      <c r="K64" s="2">
        <v>12358719.439999999</v>
      </c>
      <c r="L64" s="2">
        <v>12358719.439999999</v>
      </c>
      <c r="M64" s="31"/>
    </row>
    <row r="65" spans="1:13" s="3" customFormat="1" ht="21" customHeight="1" x14ac:dyDescent="0.25">
      <c r="A65" s="32" t="s">
        <v>88</v>
      </c>
      <c r="B65" s="1" t="s">
        <v>4</v>
      </c>
      <c r="C65" s="2">
        <f>C66+C67</f>
        <v>6895448364</v>
      </c>
      <c r="D65" s="2">
        <f>D66+D67</f>
        <v>14524074.199999999</v>
      </c>
      <c r="E65" s="2">
        <f t="shared" ref="E65:L65" si="20">E66+E67</f>
        <v>0</v>
      </c>
      <c r="F65" s="2">
        <f t="shared" si="20"/>
        <v>0</v>
      </c>
      <c r="G65" s="2">
        <f>G66+G67</f>
        <v>1089419048.3</v>
      </c>
      <c r="H65" s="2">
        <f t="shared" si="20"/>
        <v>1111179048.3</v>
      </c>
      <c r="I65" s="2">
        <f t="shared" si="20"/>
        <v>1133819048.3</v>
      </c>
      <c r="J65" s="2">
        <f t="shared" si="20"/>
        <v>1157359048.3</v>
      </c>
      <c r="K65" s="2">
        <f t="shared" si="20"/>
        <v>1181839048.3</v>
      </c>
      <c r="L65" s="2">
        <f t="shared" si="20"/>
        <v>1207309048.3</v>
      </c>
      <c r="M65" s="29" t="s">
        <v>48</v>
      </c>
    </row>
    <row r="66" spans="1:13" s="3" customFormat="1" ht="47.25" x14ac:dyDescent="0.25">
      <c r="A66" s="34"/>
      <c r="B66" s="1" t="s">
        <v>91</v>
      </c>
      <c r="C66" s="2">
        <f>SUM(D66:L66)</f>
        <v>3309796955.0299997</v>
      </c>
      <c r="D66" s="2">
        <v>12819155.029999999</v>
      </c>
      <c r="E66" s="2">
        <v>0</v>
      </c>
      <c r="F66" s="2">
        <v>0</v>
      </c>
      <c r="G66" s="2">
        <f>729496300-180000000</f>
        <v>549496300</v>
      </c>
      <c r="H66" s="2">
        <f t="shared" ref="H66:L66" si="21">729496300-180000000</f>
        <v>549496300</v>
      </c>
      <c r="I66" s="2">
        <f t="shared" si="21"/>
        <v>549496300</v>
      </c>
      <c r="J66" s="2">
        <f t="shared" si="21"/>
        <v>549496300</v>
      </c>
      <c r="K66" s="2">
        <f t="shared" si="21"/>
        <v>549496300</v>
      </c>
      <c r="L66" s="2">
        <f t="shared" si="21"/>
        <v>549496300</v>
      </c>
      <c r="M66" s="30"/>
    </row>
    <row r="67" spans="1:13" s="3" customFormat="1" ht="36" customHeight="1" x14ac:dyDescent="0.25">
      <c r="A67" s="33"/>
      <c r="B67" s="1" t="s">
        <v>5</v>
      </c>
      <c r="C67" s="2">
        <f>SUM(D67:L67)</f>
        <v>3585651408.9700003</v>
      </c>
      <c r="D67" s="2">
        <f>120529.23+1584389.94</f>
        <v>1704919.17</v>
      </c>
      <c r="E67" s="2">
        <v>0</v>
      </c>
      <c r="F67" s="2">
        <v>0</v>
      </c>
      <c r="G67" s="2">
        <v>539922748.29999995</v>
      </c>
      <c r="H67" s="2">
        <v>561682748.29999995</v>
      </c>
      <c r="I67" s="2">
        <v>584322748.29999995</v>
      </c>
      <c r="J67" s="2">
        <v>607862748.29999995</v>
      </c>
      <c r="K67" s="2">
        <v>632342748.29999995</v>
      </c>
      <c r="L67" s="2">
        <v>657812748.29999995</v>
      </c>
      <c r="M67" s="31"/>
    </row>
    <row r="68" spans="1:13" s="3" customFormat="1" ht="20.25" customHeight="1" x14ac:dyDescent="0.25">
      <c r="A68" s="32" t="s">
        <v>87</v>
      </c>
      <c r="B68" s="1" t="s">
        <v>4</v>
      </c>
      <c r="C68" s="2">
        <f>C69</f>
        <v>0</v>
      </c>
      <c r="D68" s="2">
        <f t="shared" ref="D68:L68" si="22">D69</f>
        <v>0</v>
      </c>
      <c r="E68" s="2">
        <f t="shared" si="22"/>
        <v>0</v>
      </c>
      <c r="F68" s="2">
        <f t="shared" si="22"/>
        <v>0</v>
      </c>
      <c r="G68" s="2">
        <f t="shared" si="22"/>
        <v>0</v>
      </c>
      <c r="H68" s="2">
        <f t="shared" si="22"/>
        <v>0</v>
      </c>
      <c r="I68" s="2">
        <f t="shared" si="22"/>
        <v>0</v>
      </c>
      <c r="J68" s="2">
        <f t="shared" si="22"/>
        <v>0</v>
      </c>
      <c r="K68" s="2">
        <f t="shared" si="22"/>
        <v>0</v>
      </c>
      <c r="L68" s="2">
        <f t="shared" si="22"/>
        <v>0</v>
      </c>
      <c r="M68" s="29" t="s">
        <v>48</v>
      </c>
    </row>
    <row r="69" spans="1:13" s="3" customFormat="1" ht="48.75" customHeight="1" x14ac:dyDescent="0.25">
      <c r="A69" s="33"/>
      <c r="B69" s="1" t="s">
        <v>5</v>
      </c>
      <c r="C69" s="2">
        <f>SUM(D69:L69)</f>
        <v>0</v>
      </c>
      <c r="D69" s="2"/>
      <c r="E69" s="2"/>
      <c r="F69" s="2"/>
      <c r="G69" s="2"/>
      <c r="H69" s="2"/>
      <c r="I69" s="2"/>
      <c r="J69" s="2"/>
      <c r="K69" s="2"/>
      <c r="L69" s="2"/>
      <c r="M69" s="31"/>
    </row>
    <row r="70" spans="1:13" s="3" customFormat="1" ht="18" customHeight="1" x14ac:dyDescent="0.25">
      <c r="A70" s="32" t="s">
        <v>86</v>
      </c>
      <c r="B70" s="1" t="s">
        <v>4</v>
      </c>
      <c r="C70" s="2">
        <f>C71</f>
        <v>0</v>
      </c>
      <c r="D70" s="2">
        <f t="shared" ref="D70:L72" si="23">D71</f>
        <v>0</v>
      </c>
      <c r="E70" s="2">
        <f t="shared" si="23"/>
        <v>0</v>
      </c>
      <c r="F70" s="2">
        <f t="shared" si="23"/>
        <v>0</v>
      </c>
      <c r="G70" s="2">
        <f t="shared" si="23"/>
        <v>0</v>
      </c>
      <c r="H70" s="2">
        <f t="shared" si="23"/>
        <v>0</v>
      </c>
      <c r="I70" s="2">
        <f t="shared" si="23"/>
        <v>0</v>
      </c>
      <c r="J70" s="2">
        <f t="shared" si="23"/>
        <v>0</v>
      </c>
      <c r="K70" s="2">
        <f t="shared" si="23"/>
        <v>0</v>
      </c>
      <c r="L70" s="2">
        <f t="shared" si="23"/>
        <v>0</v>
      </c>
      <c r="M70" s="29" t="s">
        <v>48</v>
      </c>
    </row>
    <row r="71" spans="1:13" s="3" customFormat="1" ht="44.25" customHeight="1" x14ac:dyDescent="0.25">
      <c r="A71" s="33"/>
      <c r="B71" s="1" t="s">
        <v>5</v>
      </c>
      <c r="C71" s="2">
        <f>SUM(D71:L71)</f>
        <v>0</v>
      </c>
      <c r="D71" s="2"/>
      <c r="E71" s="2"/>
      <c r="F71" s="2"/>
      <c r="G71" s="2"/>
      <c r="H71" s="2"/>
      <c r="I71" s="2"/>
      <c r="J71" s="2"/>
      <c r="K71" s="2"/>
      <c r="L71" s="2"/>
      <c r="M71" s="31"/>
    </row>
    <row r="72" spans="1:13" s="3" customFormat="1" ht="30" customHeight="1" x14ac:dyDescent="0.25">
      <c r="A72" s="32" t="s">
        <v>85</v>
      </c>
      <c r="B72" s="1" t="s">
        <v>4</v>
      </c>
      <c r="C72" s="2">
        <f>C73</f>
        <v>0</v>
      </c>
      <c r="D72" s="2">
        <f t="shared" si="23"/>
        <v>0</v>
      </c>
      <c r="E72" s="2">
        <f t="shared" si="23"/>
        <v>0</v>
      </c>
      <c r="F72" s="2">
        <f t="shared" si="23"/>
        <v>0</v>
      </c>
      <c r="G72" s="2">
        <f t="shared" si="23"/>
        <v>0</v>
      </c>
      <c r="H72" s="2">
        <f t="shared" si="23"/>
        <v>0</v>
      </c>
      <c r="I72" s="2">
        <f t="shared" si="23"/>
        <v>0</v>
      </c>
      <c r="J72" s="2">
        <f t="shared" si="23"/>
        <v>0</v>
      </c>
      <c r="K72" s="2">
        <f t="shared" si="23"/>
        <v>0</v>
      </c>
      <c r="L72" s="2">
        <f t="shared" si="23"/>
        <v>0</v>
      </c>
      <c r="M72" s="29" t="s">
        <v>48</v>
      </c>
    </row>
    <row r="73" spans="1:13" s="3" customFormat="1" ht="56.25" customHeight="1" x14ac:dyDescent="0.25">
      <c r="A73" s="33"/>
      <c r="B73" s="1" t="s">
        <v>5</v>
      </c>
      <c r="C73" s="2">
        <f>SUM(D73:L73)</f>
        <v>0</v>
      </c>
      <c r="D73" s="2"/>
      <c r="E73" s="2"/>
      <c r="F73" s="2"/>
      <c r="G73" s="2"/>
      <c r="H73" s="2"/>
      <c r="I73" s="2"/>
      <c r="J73" s="2"/>
      <c r="K73" s="2"/>
      <c r="L73" s="2"/>
      <c r="M73" s="31"/>
    </row>
    <row r="74" spans="1:13" s="3" customFormat="1" ht="20.25" customHeight="1" x14ac:dyDescent="0.25">
      <c r="A74" s="32" t="s">
        <v>103</v>
      </c>
      <c r="B74" s="1" t="s">
        <v>4</v>
      </c>
      <c r="C74" s="2">
        <f>C75</f>
        <v>713589.6</v>
      </c>
      <c r="D74" s="2">
        <f t="shared" ref="D74:L74" si="24">D75</f>
        <v>713589.6</v>
      </c>
      <c r="E74" s="2">
        <f t="shared" si="24"/>
        <v>0</v>
      </c>
      <c r="F74" s="2">
        <f t="shared" si="24"/>
        <v>0</v>
      </c>
      <c r="G74" s="2">
        <f t="shared" si="24"/>
        <v>0</v>
      </c>
      <c r="H74" s="2">
        <f t="shared" si="24"/>
        <v>0</v>
      </c>
      <c r="I74" s="2">
        <f t="shared" si="24"/>
        <v>0</v>
      </c>
      <c r="J74" s="2">
        <f t="shared" si="24"/>
        <v>0</v>
      </c>
      <c r="K74" s="2">
        <f t="shared" si="24"/>
        <v>0</v>
      </c>
      <c r="L74" s="2">
        <f t="shared" si="24"/>
        <v>0</v>
      </c>
      <c r="M74" s="29" t="s">
        <v>51</v>
      </c>
    </row>
    <row r="75" spans="1:13" s="3" customFormat="1" ht="48.75" customHeight="1" x14ac:dyDescent="0.25">
      <c r="A75" s="33"/>
      <c r="B75" s="1" t="s">
        <v>5</v>
      </c>
      <c r="C75" s="2">
        <f>C77</f>
        <v>713589.6</v>
      </c>
      <c r="D75" s="2">
        <f t="shared" ref="D75:L75" si="25">D77</f>
        <v>713589.6</v>
      </c>
      <c r="E75" s="2">
        <f t="shared" si="25"/>
        <v>0</v>
      </c>
      <c r="F75" s="2">
        <f t="shared" si="25"/>
        <v>0</v>
      </c>
      <c r="G75" s="2">
        <f t="shared" si="25"/>
        <v>0</v>
      </c>
      <c r="H75" s="2">
        <f t="shared" si="25"/>
        <v>0</v>
      </c>
      <c r="I75" s="2">
        <f t="shared" si="25"/>
        <v>0</v>
      </c>
      <c r="J75" s="2">
        <f t="shared" si="25"/>
        <v>0</v>
      </c>
      <c r="K75" s="2">
        <f t="shared" si="25"/>
        <v>0</v>
      </c>
      <c r="L75" s="2">
        <f t="shared" si="25"/>
        <v>0</v>
      </c>
      <c r="M75" s="31"/>
    </row>
    <row r="76" spans="1:13" s="3" customFormat="1" ht="17.25" customHeight="1" x14ac:dyDescent="0.25">
      <c r="A76" s="32" t="s">
        <v>39</v>
      </c>
      <c r="B76" s="1" t="s">
        <v>4</v>
      </c>
      <c r="C76" s="2">
        <f>C77</f>
        <v>713589.6</v>
      </c>
      <c r="D76" s="2">
        <f t="shared" ref="D76:L76" si="26">D77</f>
        <v>713589.6</v>
      </c>
      <c r="E76" s="2">
        <f t="shared" si="26"/>
        <v>0</v>
      </c>
      <c r="F76" s="2">
        <f t="shared" si="26"/>
        <v>0</v>
      </c>
      <c r="G76" s="2">
        <f t="shared" si="26"/>
        <v>0</v>
      </c>
      <c r="H76" s="2">
        <f t="shared" si="26"/>
        <v>0</v>
      </c>
      <c r="I76" s="2">
        <f t="shared" si="26"/>
        <v>0</v>
      </c>
      <c r="J76" s="2">
        <f t="shared" si="26"/>
        <v>0</v>
      </c>
      <c r="K76" s="2">
        <f t="shared" si="26"/>
        <v>0</v>
      </c>
      <c r="L76" s="2">
        <f t="shared" si="26"/>
        <v>0</v>
      </c>
      <c r="M76" s="29" t="s">
        <v>51</v>
      </c>
    </row>
    <row r="77" spans="1:13" s="3" customFormat="1" ht="32.25" customHeight="1" x14ac:dyDescent="0.25">
      <c r="A77" s="33"/>
      <c r="B77" s="1" t="s">
        <v>5</v>
      </c>
      <c r="C77" s="2">
        <f>SUM(D77:L77)</f>
        <v>713589.6</v>
      </c>
      <c r="D77" s="2">
        <v>713589.6</v>
      </c>
      <c r="E77" s="2"/>
      <c r="F77" s="2"/>
      <c r="G77" s="2"/>
      <c r="H77" s="2"/>
      <c r="I77" s="2"/>
      <c r="J77" s="2"/>
      <c r="K77" s="2"/>
      <c r="L77" s="2"/>
      <c r="M77" s="31"/>
    </row>
    <row r="78" spans="1:13" s="3" customFormat="1" ht="25.5" customHeight="1" x14ac:dyDescent="0.25">
      <c r="A78" s="32" t="s">
        <v>36</v>
      </c>
      <c r="B78" s="1" t="s">
        <v>4</v>
      </c>
      <c r="C78" s="2">
        <f>C79+C80</f>
        <v>2013657438.74</v>
      </c>
      <c r="D78" s="2">
        <f t="shared" ref="D78:L78" si="27">D79+D80</f>
        <v>1780220531.0599999</v>
      </c>
      <c r="E78" s="2">
        <f t="shared" si="27"/>
        <v>244404035.38999999</v>
      </c>
      <c r="F78" s="2">
        <f t="shared" si="27"/>
        <v>0</v>
      </c>
      <c r="G78" s="2">
        <f t="shared" si="27"/>
        <v>0</v>
      </c>
      <c r="H78" s="2">
        <f t="shared" si="27"/>
        <v>0</v>
      </c>
      <c r="I78" s="2">
        <f t="shared" si="27"/>
        <v>0</v>
      </c>
      <c r="J78" s="2">
        <f t="shared" si="27"/>
        <v>0</v>
      </c>
      <c r="K78" s="2">
        <f t="shared" si="27"/>
        <v>0</v>
      </c>
      <c r="L78" s="2">
        <f t="shared" si="27"/>
        <v>0</v>
      </c>
      <c r="M78" s="29" t="s">
        <v>3</v>
      </c>
    </row>
    <row r="79" spans="1:13" s="3" customFormat="1" ht="54.75" customHeight="1" x14ac:dyDescent="0.25">
      <c r="A79" s="34"/>
      <c r="B79" s="1" t="s">
        <v>91</v>
      </c>
      <c r="C79" s="2">
        <f>C103+C95+C107</f>
        <v>1417305000</v>
      </c>
      <c r="D79" s="2">
        <f>D103+D95+D107</f>
        <v>1417305000</v>
      </c>
      <c r="E79" s="2"/>
      <c r="F79" s="2"/>
      <c r="G79" s="2"/>
      <c r="H79" s="2"/>
      <c r="I79" s="2"/>
      <c r="J79" s="2"/>
      <c r="K79" s="2"/>
      <c r="L79" s="2"/>
      <c r="M79" s="30"/>
    </row>
    <row r="80" spans="1:13" s="3" customFormat="1" ht="43.5" customHeight="1" x14ac:dyDescent="0.25">
      <c r="A80" s="33"/>
      <c r="B80" s="1" t="s">
        <v>5</v>
      </c>
      <c r="C80" s="2">
        <f>C82+C84+C86+C88+C90+C92+C98+C100+C104+C108</f>
        <v>596352438.74000001</v>
      </c>
      <c r="D80" s="2">
        <f>D82+D84+D86+D88+D90+D92+D98+D100+D104+D108+D96</f>
        <v>362915531.06</v>
      </c>
      <c r="E80" s="2">
        <f t="shared" ref="E80:L80" si="28">E82+E84+E86+E88+E90+E92+E98+E100+E104+E108+E96</f>
        <v>244404035.38999999</v>
      </c>
      <c r="F80" s="2">
        <f t="shared" si="28"/>
        <v>0</v>
      </c>
      <c r="G80" s="2">
        <f t="shared" si="28"/>
        <v>0</v>
      </c>
      <c r="H80" s="2">
        <f t="shared" si="28"/>
        <v>0</v>
      </c>
      <c r="I80" s="2">
        <f t="shared" si="28"/>
        <v>0</v>
      </c>
      <c r="J80" s="2">
        <f t="shared" si="28"/>
        <v>0</v>
      </c>
      <c r="K80" s="2">
        <f t="shared" si="28"/>
        <v>0</v>
      </c>
      <c r="L80" s="2">
        <f t="shared" si="28"/>
        <v>0</v>
      </c>
      <c r="M80" s="31"/>
    </row>
    <row r="81" spans="1:13" s="3" customFormat="1" ht="24.75" customHeight="1" x14ac:dyDescent="0.25">
      <c r="A81" s="32" t="s">
        <v>64</v>
      </c>
      <c r="B81" s="1" t="s">
        <v>4</v>
      </c>
      <c r="C81" s="2">
        <f>C82</f>
        <v>364421112.25</v>
      </c>
      <c r="D81" s="2">
        <f t="shared" ref="D81:L91" si="29">D82</f>
        <v>251572188.53</v>
      </c>
      <c r="E81" s="2">
        <f t="shared" si="29"/>
        <v>112848923.72</v>
      </c>
      <c r="F81" s="2">
        <f t="shared" si="29"/>
        <v>0</v>
      </c>
      <c r="G81" s="2">
        <f t="shared" si="29"/>
        <v>0</v>
      </c>
      <c r="H81" s="2">
        <f t="shared" si="29"/>
        <v>0</v>
      </c>
      <c r="I81" s="2">
        <f t="shared" si="29"/>
        <v>0</v>
      </c>
      <c r="J81" s="2">
        <f t="shared" si="29"/>
        <v>0</v>
      </c>
      <c r="K81" s="2">
        <f t="shared" si="29"/>
        <v>0</v>
      </c>
      <c r="L81" s="2">
        <f t="shared" si="29"/>
        <v>0</v>
      </c>
      <c r="M81" s="29" t="s">
        <v>3</v>
      </c>
    </row>
    <row r="82" spans="1:13" s="3" customFormat="1" ht="55.5" customHeight="1" x14ac:dyDescent="0.25">
      <c r="A82" s="33"/>
      <c r="B82" s="1" t="s">
        <v>5</v>
      </c>
      <c r="C82" s="2">
        <f>SUM(D82:L82)</f>
        <v>364421112.25</v>
      </c>
      <c r="D82" s="2">
        <v>251572188.53</v>
      </c>
      <c r="E82" s="2">
        <v>112848923.72</v>
      </c>
      <c r="F82" s="2"/>
      <c r="G82" s="2"/>
      <c r="H82" s="2"/>
      <c r="I82" s="2"/>
      <c r="J82" s="2"/>
      <c r="K82" s="2"/>
      <c r="L82" s="2"/>
      <c r="M82" s="31"/>
    </row>
    <row r="83" spans="1:13" s="3" customFormat="1" ht="22.5" customHeight="1" x14ac:dyDescent="0.25">
      <c r="A83" s="32" t="s">
        <v>78</v>
      </c>
      <c r="B83" s="1" t="s">
        <v>4</v>
      </c>
      <c r="C83" s="2">
        <f>C84</f>
        <v>54733201.579999998</v>
      </c>
      <c r="D83" s="2">
        <f t="shared" si="29"/>
        <v>31964677.91</v>
      </c>
      <c r="E83" s="2">
        <f t="shared" si="29"/>
        <v>22768523.670000002</v>
      </c>
      <c r="F83" s="2">
        <f t="shared" si="29"/>
        <v>0</v>
      </c>
      <c r="G83" s="2">
        <f t="shared" si="29"/>
        <v>0</v>
      </c>
      <c r="H83" s="2">
        <f t="shared" si="29"/>
        <v>0</v>
      </c>
      <c r="I83" s="2">
        <f t="shared" si="29"/>
        <v>0</v>
      </c>
      <c r="J83" s="2">
        <f t="shared" si="29"/>
        <v>0</v>
      </c>
      <c r="K83" s="2">
        <f t="shared" si="29"/>
        <v>0</v>
      </c>
      <c r="L83" s="2">
        <f t="shared" si="29"/>
        <v>0</v>
      </c>
      <c r="M83" s="29" t="s">
        <v>3</v>
      </c>
    </row>
    <row r="84" spans="1:13" s="3" customFormat="1" ht="45" customHeight="1" x14ac:dyDescent="0.25">
      <c r="A84" s="33"/>
      <c r="B84" s="1" t="s">
        <v>5</v>
      </c>
      <c r="C84" s="2">
        <f>SUM(D84:L84)</f>
        <v>54733201.579999998</v>
      </c>
      <c r="D84" s="2">
        <v>31964677.91</v>
      </c>
      <c r="E84" s="2">
        <v>22768523.670000002</v>
      </c>
      <c r="F84" s="2"/>
      <c r="G84" s="2"/>
      <c r="H84" s="2"/>
      <c r="I84" s="2"/>
      <c r="J84" s="2"/>
      <c r="K84" s="2"/>
      <c r="L84" s="2"/>
      <c r="M84" s="31"/>
    </row>
    <row r="85" spans="1:13" s="3" customFormat="1" ht="21.75" customHeight="1" x14ac:dyDescent="0.25">
      <c r="A85" s="32" t="s">
        <v>111</v>
      </c>
      <c r="B85" s="1" t="s">
        <v>4</v>
      </c>
      <c r="C85" s="2">
        <f>C86</f>
        <v>13344476.369999999</v>
      </c>
      <c r="D85" s="2">
        <f t="shared" si="29"/>
        <v>907316.37</v>
      </c>
      <c r="E85" s="2">
        <f t="shared" si="29"/>
        <v>12437160</v>
      </c>
      <c r="F85" s="2">
        <f t="shared" si="29"/>
        <v>0</v>
      </c>
      <c r="G85" s="2">
        <f t="shared" si="29"/>
        <v>0</v>
      </c>
      <c r="H85" s="2">
        <f t="shared" si="29"/>
        <v>0</v>
      </c>
      <c r="I85" s="2">
        <f t="shared" si="29"/>
        <v>0</v>
      </c>
      <c r="J85" s="2">
        <f t="shared" si="29"/>
        <v>0</v>
      </c>
      <c r="K85" s="2">
        <f t="shared" si="29"/>
        <v>0</v>
      </c>
      <c r="L85" s="2">
        <f t="shared" si="29"/>
        <v>0</v>
      </c>
      <c r="M85" s="29" t="s">
        <v>3</v>
      </c>
    </row>
    <row r="86" spans="1:13" s="3" customFormat="1" ht="37.5" customHeight="1" x14ac:dyDescent="0.25">
      <c r="A86" s="33"/>
      <c r="B86" s="1" t="s">
        <v>5</v>
      </c>
      <c r="C86" s="2">
        <f>SUM(D86:L86)</f>
        <v>13344476.369999999</v>
      </c>
      <c r="D86" s="2">
        <v>907316.37</v>
      </c>
      <c r="E86" s="2">
        <v>12437160</v>
      </c>
      <c r="F86" s="2"/>
      <c r="G86" s="2"/>
      <c r="H86" s="2"/>
      <c r="I86" s="2"/>
      <c r="J86" s="2"/>
      <c r="K86" s="2"/>
      <c r="L86" s="2"/>
      <c r="M86" s="31"/>
    </row>
    <row r="87" spans="1:13" s="3" customFormat="1" ht="20.25" customHeight="1" x14ac:dyDescent="0.25">
      <c r="A87" s="32" t="s">
        <v>65</v>
      </c>
      <c r="B87" s="1" t="s">
        <v>4</v>
      </c>
      <c r="C87" s="2">
        <f>C88</f>
        <v>5146260</v>
      </c>
      <c r="D87" s="2">
        <f t="shared" si="29"/>
        <v>760790</v>
      </c>
      <c r="E87" s="2">
        <f t="shared" si="29"/>
        <v>4385470</v>
      </c>
      <c r="F87" s="2">
        <f t="shared" si="29"/>
        <v>0</v>
      </c>
      <c r="G87" s="2">
        <f t="shared" si="29"/>
        <v>0</v>
      </c>
      <c r="H87" s="2">
        <f t="shared" si="29"/>
        <v>0</v>
      </c>
      <c r="I87" s="2">
        <f t="shared" si="29"/>
        <v>0</v>
      </c>
      <c r="J87" s="2">
        <f t="shared" si="29"/>
        <v>0</v>
      </c>
      <c r="K87" s="2">
        <f t="shared" si="29"/>
        <v>0</v>
      </c>
      <c r="L87" s="2">
        <f t="shared" si="29"/>
        <v>0</v>
      </c>
      <c r="M87" s="29" t="s">
        <v>3</v>
      </c>
    </row>
    <row r="88" spans="1:13" s="3" customFormat="1" ht="39.75" customHeight="1" x14ac:dyDescent="0.25">
      <c r="A88" s="33"/>
      <c r="B88" s="1" t="s">
        <v>5</v>
      </c>
      <c r="C88" s="2">
        <f>SUM(D88:L88)</f>
        <v>5146260</v>
      </c>
      <c r="D88" s="2">
        <v>760790</v>
      </c>
      <c r="E88" s="2">
        <v>4385470</v>
      </c>
      <c r="F88" s="2"/>
      <c r="G88" s="2"/>
      <c r="H88" s="2"/>
      <c r="I88" s="2"/>
      <c r="J88" s="2"/>
      <c r="K88" s="2"/>
      <c r="L88" s="2"/>
      <c r="M88" s="31"/>
    </row>
    <row r="89" spans="1:13" s="3" customFormat="1" ht="22.5" customHeight="1" x14ac:dyDescent="0.25">
      <c r="A89" s="32" t="s">
        <v>66</v>
      </c>
      <c r="B89" s="1" t="s">
        <v>4</v>
      </c>
      <c r="C89" s="2">
        <f>C90</f>
        <v>3898008</v>
      </c>
      <c r="D89" s="2"/>
      <c r="E89" s="2">
        <f t="shared" si="29"/>
        <v>3898008</v>
      </c>
      <c r="F89" s="2">
        <f t="shared" si="29"/>
        <v>0</v>
      </c>
      <c r="G89" s="2">
        <f t="shared" si="29"/>
        <v>0</v>
      </c>
      <c r="H89" s="2">
        <f t="shared" si="29"/>
        <v>0</v>
      </c>
      <c r="I89" s="2">
        <f t="shared" si="29"/>
        <v>0</v>
      </c>
      <c r="J89" s="2">
        <f t="shared" si="29"/>
        <v>0</v>
      </c>
      <c r="K89" s="2">
        <f t="shared" si="29"/>
        <v>0</v>
      </c>
      <c r="L89" s="2">
        <f t="shared" si="29"/>
        <v>0</v>
      </c>
      <c r="M89" s="29" t="s">
        <v>3</v>
      </c>
    </row>
    <row r="90" spans="1:13" s="3" customFormat="1" ht="39" customHeight="1" x14ac:dyDescent="0.25">
      <c r="A90" s="33"/>
      <c r="B90" s="1" t="s">
        <v>5</v>
      </c>
      <c r="C90" s="2">
        <f>SUM(D90:L90)</f>
        <v>3898008</v>
      </c>
      <c r="D90" s="2"/>
      <c r="E90" s="2">
        <v>3898008</v>
      </c>
      <c r="F90" s="2"/>
      <c r="G90" s="2"/>
      <c r="H90" s="2"/>
      <c r="I90" s="2"/>
      <c r="J90" s="2"/>
      <c r="K90" s="2"/>
      <c r="L90" s="2"/>
      <c r="M90" s="31"/>
    </row>
    <row r="91" spans="1:13" s="3" customFormat="1" ht="24.75" customHeight="1" x14ac:dyDescent="0.25">
      <c r="A91" s="32" t="s">
        <v>67</v>
      </c>
      <c r="B91" s="1" t="s">
        <v>4</v>
      </c>
      <c r="C91" s="2">
        <f>C92</f>
        <v>40500300.5</v>
      </c>
      <c r="D91" s="2">
        <f t="shared" si="29"/>
        <v>1505120.5</v>
      </c>
      <c r="E91" s="2">
        <f t="shared" si="29"/>
        <v>38995180</v>
      </c>
      <c r="F91" s="2">
        <f t="shared" si="29"/>
        <v>0</v>
      </c>
      <c r="G91" s="2">
        <f t="shared" si="29"/>
        <v>0</v>
      </c>
      <c r="H91" s="2">
        <f t="shared" si="29"/>
        <v>0</v>
      </c>
      <c r="I91" s="2">
        <f t="shared" si="29"/>
        <v>0</v>
      </c>
      <c r="J91" s="2">
        <f t="shared" si="29"/>
        <v>0</v>
      </c>
      <c r="K91" s="2">
        <f t="shared" si="29"/>
        <v>0</v>
      </c>
      <c r="L91" s="2">
        <f t="shared" si="29"/>
        <v>0</v>
      </c>
      <c r="M91" s="29" t="s">
        <v>3</v>
      </c>
    </row>
    <row r="92" spans="1:13" s="3" customFormat="1" ht="37.5" customHeight="1" x14ac:dyDescent="0.25">
      <c r="A92" s="33"/>
      <c r="B92" s="1" t="s">
        <v>5</v>
      </c>
      <c r="C92" s="2">
        <f>SUM(D92:L92)</f>
        <v>40500300.5</v>
      </c>
      <c r="D92" s="2">
        <v>1505120.5</v>
      </c>
      <c r="E92" s="2">
        <v>38995180</v>
      </c>
      <c r="F92" s="2"/>
      <c r="G92" s="2"/>
      <c r="H92" s="2"/>
      <c r="I92" s="2"/>
      <c r="J92" s="2"/>
      <c r="K92" s="2"/>
      <c r="L92" s="2"/>
      <c r="M92" s="31"/>
    </row>
    <row r="93" spans="1:13" s="3" customFormat="1" ht="37.5" customHeight="1" x14ac:dyDescent="0.25">
      <c r="A93" s="39" t="s">
        <v>53</v>
      </c>
      <c r="B93" s="1" t="s">
        <v>4</v>
      </c>
      <c r="C93" s="2">
        <f t="shared" ref="C93:C106" si="30">D93+E93+F93</f>
        <v>208947127.71000001</v>
      </c>
      <c r="D93" s="2">
        <f t="shared" ref="D93:F93" si="31">D94+D95+D96</f>
        <v>208947127.71000001</v>
      </c>
      <c r="E93" s="2">
        <f t="shared" si="31"/>
        <v>0</v>
      </c>
      <c r="F93" s="2">
        <f t="shared" si="31"/>
        <v>0</v>
      </c>
      <c r="G93" s="1"/>
      <c r="H93" s="2"/>
      <c r="I93" s="2"/>
      <c r="J93" s="2"/>
      <c r="K93" s="2"/>
      <c r="L93" s="2"/>
      <c r="M93" s="35" t="s">
        <v>3</v>
      </c>
    </row>
    <row r="94" spans="1:13" s="3" customFormat="1" ht="47.25" hidden="1" customHeight="1" x14ac:dyDescent="0.25">
      <c r="A94" s="39"/>
      <c r="B94" s="1" t="s">
        <v>32</v>
      </c>
      <c r="C94" s="2">
        <f t="shared" si="30"/>
        <v>0</v>
      </c>
      <c r="D94" s="2"/>
      <c r="E94" s="2"/>
      <c r="F94" s="2"/>
      <c r="G94" s="1"/>
      <c r="H94" s="2"/>
      <c r="I94" s="2"/>
      <c r="J94" s="2"/>
      <c r="K94" s="2"/>
      <c r="L94" s="2"/>
      <c r="M94" s="35"/>
    </row>
    <row r="95" spans="1:13" s="3" customFormat="1" ht="47.25" x14ac:dyDescent="0.25">
      <c r="A95" s="39"/>
      <c r="B95" s="1" t="s">
        <v>91</v>
      </c>
      <c r="C95" s="2">
        <f t="shared" ref="C95:C104" si="32">D95+E95+F95</f>
        <v>197980000</v>
      </c>
      <c r="D95" s="2">
        <v>197980000</v>
      </c>
      <c r="E95" s="2"/>
      <c r="F95" s="2"/>
      <c r="G95" s="1"/>
      <c r="H95" s="2"/>
      <c r="I95" s="2"/>
      <c r="J95" s="2"/>
      <c r="K95" s="2"/>
      <c r="L95" s="2"/>
      <c r="M95" s="35"/>
    </row>
    <row r="96" spans="1:13" s="3" customFormat="1" ht="32.25" customHeight="1" x14ac:dyDescent="0.25">
      <c r="A96" s="39"/>
      <c r="B96" s="1" t="s">
        <v>5</v>
      </c>
      <c r="C96" s="2">
        <f t="shared" si="32"/>
        <v>10967127.710000001</v>
      </c>
      <c r="D96" s="2">
        <v>10967127.710000001</v>
      </c>
      <c r="E96" s="2"/>
      <c r="F96" s="2"/>
      <c r="G96" s="1"/>
      <c r="H96" s="2"/>
      <c r="I96" s="2"/>
      <c r="J96" s="2"/>
      <c r="K96" s="2"/>
      <c r="L96" s="2"/>
      <c r="M96" s="35"/>
    </row>
    <row r="97" spans="1:13" s="3" customFormat="1" ht="32.25" customHeight="1" x14ac:dyDescent="0.25">
      <c r="A97" s="32" t="s">
        <v>112</v>
      </c>
      <c r="B97" s="1" t="s">
        <v>4</v>
      </c>
      <c r="C97" s="2">
        <f t="shared" si="32"/>
        <v>22447770</v>
      </c>
      <c r="D97" s="2">
        <f>D98</f>
        <v>0</v>
      </c>
      <c r="E97" s="2">
        <f t="shared" ref="E97:L97" si="33">E98</f>
        <v>22447770</v>
      </c>
      <c r="F97" s="2">
        <f t="shared" si="33"/>
        <v>0</v>
      </c>
      <c r="G97" s="2">
        <f t="shared" si="33"/>
        <v>0</v>
      </c>
      <c r="H97" s="2">
        <f t="shared" si="33"/>
        <v>0</v>
      </c>
      <c r="I97" s="2">
        <f t="shared" si="33"/>
        <v>0</v>
      </c>
      <c r="J97" s="2">
        <f t="shared" si="33"/>
        <v>0</v>
      </c>
      <c r="K97" s="2">
        <f t="shared" si="33"/>
        <v>0</v>
      </c>
      <c r="L97" s="2">
        <f t="shared" si="33"/>
        <v>0</v>
      </c>
      <c r="M97" s="29" t="s">
        <v>3</v>
      </c>
    </row>
    <row r="98" spans="1:13" s="3" customFormat="1" ht="32.25" customHeight="1" x14ac:dyDescent="0.25">
      <c r="A98" s="33"/>
      <c r="B98" s="1" t="s">
        <v>5</v>
      </c>
      <c r="C98" s="2">
        <f t="shared" si="32"/>
        <v>22447770</v>
      </c>
      <c r="D98" s="2"/>
      <c r="E98" s="2">
        <v>22447770</v>
      </c>
      <c r="F98" s="2"/>
      <c r="G98" s="1"/>
      <c r="H98" s="2"/>
      <c r="I98" s="2"/>
      <c r="J98" s="2"/>
      <c r="K98" s="2"/>
      <c r="L98" s="2"/>
      <c r="M98" s="31"/>
    </row>
    <row r="99" spans="1:13" s="3" customFormat="1" ht="32.25" customHeight="1" x14ac:dyDescent="0.25">
      <c r="A99" s="40" t="s">
        <v>113</v>
      </c>
      <c r="B99" s="1" t="s">
        <v>4</v>
      </c>
      <c r="C99" s="2">
        <f t="shared" ref="C99:D99" si="34">C100</f>
        <v>26623000</v>
      </c>
      <c r="D99" s="2">
        <f t="shared" si="34"/>
        <v>0</v>
      </c>
      <c r="E99" s="2">
        <f>E100</f>
        <v>26623000</v>
      </c>
      <c r="F99" s="2">
        <f t="shared" ref="F99:L99" si="35">F100</f>
        <v>0</v>
      </c>
      <c r="G99" s="2">
        <f t="shared" si="35"/>
        <v>0</v>
      </c>
      <c r="H99" s="2">
        <f t="shared" si="35"/>
        <v>0</v>
      </c>
      <c r="I99" s="2">
        <f t="shared" si="35"/>
        <v>0</v>
      </c>
      <c r="J99" s="2">
        <f t="shared" si="35"/>
        <v>0</v>
      </c>
      <c r="K99" s="2">
        <f t="shared" si="35"/>
        <v>0</v>
      </c>
      <c r="L99" s="2">
        <f t="shared" si="35"/>
        <v>0</v>
      </c>
      <c r="M99" s="29" t="s">
        <v>3</v>
      </c>
    </row>
    <row r="100" spans="1:13" s="3" customFormat="1" ht="40.5" customHeight="1" x14ac:dyDescent="0.25">
      <c r="A100" s="41"/>
      <c r="B100" s="1" t="s">
        <v>5</v>
      </c>
      <c r="C100" s="2">
        <f t="shared" si="32"/>
        <v>26623000</v>
      </c>
      <c r="D100" s="2"/>
      <c r="E100" s="2">
        <v>26623000</v>
      </c>
      <c r="F100" s="2"/>
      <c r="G100" s="1"/>
      <c r="H100" s="2"/>
      <c r="I100" s="2"/>
      <c r="J100" s="2"/>
      <c r="K100" s="2"/>
      <c r="L100" s="2"/>
      <c r="M100" s="31"/>
    </row>
    <row r="101" spans="1:13" s="3" customFormat="1" ht="37.5" customHeight="1" x14ac:dyDescent="0.25">
      <c r="A101" s="39" t="s">
        <v>114</v>
      </c>
      <c r="B101" s="1" t="s">
        <v>4</v>
      </c>
      <c r="C101" s="2">
        <f t="shared" si="32"/>
        <v>253214483.18000001</v>
      </c>
      <c r="D101" s="2">
        <f t="shared" ref="D101" si="36">D102+D103+D104</f>
        <v>253214483.18000001</v>
      </c>
      <c r="E101" s="2"/>
      <c r="F101" s="2"/>
      <c r="G101" s="1"/>
      <c r="H101" s="2"/>
      <c r="I101" s="2"/>
      <c r="J101" s="2"/>
      <c r="K101" s="2"/>
      <c r="L101" s="2"/>
      <c r="M101" s="12"/>
    </row>
    <row r="102" spans="1:13" s="3" customFormat="1" ht="47.25" hidden="1" customHeight="1" x14ac:dyDescent="0.25">
      <c r="A102" s="39"/>
      <c r="B102" s="1" t="s">
        <v>32</v>
      </c>
      <c r="C102" s="2">
        <f t="shared" si="32"/>
        <v>0</v>
      </c>
      <c r="D102" s="2"/>
      <c r="E102" s="2"/>
      <c r="F102" s="2"/>
      <c r="G102" s="1"/>
      <c r="H102" s="2"/>
      <c r="I102" s="2"/>
      <c r="J102" s="2"/>
      <c r="K102" s="2"/>
      <c r="L102" s="2"/>
      <c r="M102" s="14"/>
    </row>
    <row r="103" spans="1:13" s="3" customFormat="1" ht="47.25" x14ac:dyDescent="0.25">
      <c r="A103" s="39"/>
      <c r="B103" s="1" t="s">
        <v>91</v>
      </c>
      <c r="C103" s="2">
        <f t="shared" si="32"/>
        <v>240065000</v>
      </c>
      <c r="D103" s="2">
        <v>240065000</v>
      </c>
      <c r="E103" s="2"/>
      <c r="F103" s="2"/>
      <c r="G103" s="1"/>
      <c r="H103" s="2"/>
      <c r="I103" s="2"/>
      <c r="J103" s="2"/>
      <c r="K103" s="2"/>
      <c r="L103" s="2"/>
      <c r="M103" s="14"/>
    </row>
    <row r="104" spans="1:13" s="3" customFormat="1" ht="37.5" customHeight="1" x14ac:dyDescent="0.25">
      <c r="A104" s="39"/>
      <c r="B104" s="1" t="s">
        <v>5</v>
      </c>
      <c r="C104" s="2">
        <f t="shared" si="32"/>
        <v>13149483.18</v>
      </c>
      <c r="D104" s="2">
        <v>13149483.18</v>
      </c>
      <c r="E104" s="2"/>
      <c r="F104" s="2"/>
      <c r="G104" s="1"/>
      <c r="H104" s="2"/>
      <c r="I104" s="2"/>
      <c r="J104" s="2"/>
      <c r="K104" s="2"/>
      <c r="L104" s="2"/>
      <c r="M104" s="13"/>
    </row>
    <row r="105" spans="1:13" s="3" customFormat="1" ht="37.5" customHeight="1" x14ac:dyDescent="0.25">
      <c r="A105" s="32" t="s">
        <v>115</v>
      </c>
      <c r="B105" s="1" t="s">
        <v>4</v>
      </c>
      <c r="C105" s="2">
        <f t="shared" si="30"/>
        <v>1031348826.86</v>
      </c>
      <c r="D105" s="2">
        <f t="shared" ref="D105" si="37">D106+D107+D108</f>
        <v>1031348826.86</v>
      </c>
      <c r="E105" s="2"/>
      <c r="F105" s="2"/>
      <c r="G105" s="1"/>
      <c r="H105" s="2"/>
      <c r="I105" s="2"/>
      <c r="J105" s="2"/>
      <c r="K105" s="2"/>
      <c r="L105" s="2"/>
      <c r="M105" s="14"/>
    </row>
    <row r="106" spans="1:13" s="3" customFormat="1" ht="47.25" hidden="1" customHeight="1" x14ac:dyDescent="0.25">
      <c r="A106" s="34"/>
      <c r="B106" s="1" t="s">
        <v>32</v>
      </c>
      <c r="C106" s="2">
        <f t="shared" si="30"/>
        <v>0</v>
      </c>
      <c r="D106" s="2"/>
      <c r="E106" s="2"/>
      <c r="F106" s="2"/>
      <c r="G106" s="1"/>
      <c r="H106" s="2"/>
      <c r="I106" s="2"/>
      <c r="J106" s="2"/>
      <c r="K106" s="2"/>
      <c r="L106" s="2"/>
      <c r="M106" s="14"/>
    </row>
    <row r="107" spans="1:13" s="3" customFormat="1" ht="47.25" x14ac:dyDescent="0.25">
      <c r="A107" s="34"/>
      <c r="B107" s="1" t="s">
        <v>91</v>
      </c>
      <c r="C107" s="2">
        <f t="shared" ref="C107" si="38">D107+E107+F107</f>
        <v>979260000</v>
      </c>
      <c r="D107" s="2">
        <v>979260000</v>
      </c>
      <c r="E107" s="2"/>
      <c r="F107" s="2"/>
      <c r="G107" s="1"/>
      <c r="H107" s="2"/>
      <c r="I107" s="2"/>
      <c r="J107" s="2"/>
      <c r="K107" s="2"/>
      <c r="L107" s="2"/>
      <c r="M107" s="14"/>
    </row>
    <row r="108" spans="1:13" s="3" customFormat="1" ht="33.75" customHeight="1" x14ac:dyDescent="0.25">
      <c r="A108" s="34"/>
      <c r="B108" s="1" t="s">
        <v>5</v>
      </c>
      <c r="C108" s="2">
        <f>D108</f>
        <v>52088826.859999999</v>
      </c>
      <c r="D108" s="2">
        <v>52088826.859999999</v>
      </c>
      <c r="E108" s="2"/>
      <c r="F108" s="2"/>
      <c r="G108" s="1"/>
      <c r="H108" s="2"/>
      <c r="I108" s="2"/>
      <c r="J108" s="2"/>
      <c r="K108" s="2"/>
      <c r="L108" s="2"/>
      <c r="M108" s="14"/>
    </row>
    <row r="109" spans="1:13" s="3" customFormat="1" ht="22.5" customHeight="1" x14ac:dyDescent="0.25">
      <c r="A109" s="32" t="s">
        <v>59</v>
      </c>
      <c r="B109" s="1" t="s">
        <v>4</v>
      </c>
      <c r="C109" s="2">
        <f>C110</f>
        <v>282099775.56999999</v>
      </c>
      <c r="D109" s="2">
        <f t="shared" ref="D109:L109" si="39">D110</f>
        <v>32664675.570000004</v>
      </c>
      <c r="E109" s="2">
        <f t="shared" si="39"/>
        <v>0</v>
      </c>
      <c r="F109" s="2">
        <f t="shared" si="39"/>
        <v>249435100</v>
      </c>
      <c r="G109" s="2">
        <f t="shared" si="39"/>
        <v>0</v>
      </c>
      <c r="H109" s="2">
        <f t="shared" si="39"/>
        <v>0</v>
      </c>
      <c r="I109" s="2">
        <f t="shared" si="39"/>
        <v>0</v>
      </c>
      <c r="J109" s="2">
        <f t="shared" si="39"/>
        <v>0</v>
      </c>
      <c r="K109" s="2">
        <f t="shared" si="39"/>
        <v>0</v>
      </c>
      <c r="L109" s="2">
        <f t="shared" si="39"/>
        <v>0</v>
      </c>
      <c r="M109" s="29" t="s">
        <v>3</v>
      </c>
    </row>
    <row r="110" spans="1:13" s="3" customFormat="1" ht="66.75" customHeight="1" x14ac:dyDescent="0.25">
      <c r="A110" s="33"/>
      <c r="B110" s="1" t="s">
        <v>5</v>
      </c>
      <c r="C110" s="2">
        <f>C112+C114+C116+C118+C120+C122+C124+C126+C128+C130</f>
        <v>282099775.56999999</v>
      </c>
      <c r="D110" s="2">
        <f t="shared" ref="D110:L110" si="40">D112+D114+D116+D118+D120+D122+D124+D126+D128+D130</f>
        <v>32664675.570000004</v>
      </c>
      <c r="E110" s="2"/>
      <c r="F110" s="2">
        <f t="shared" si="40"/>
        <v>249435100</v>
      </c>
      <c r="G110" s="2">
        <f t="shared" si="40"/>
        <v>0</v>
      </c>
      <c r="H110" s="2">
        <f t="shared" si="40"/>
        <v>0</v>
      </c>
      <c r="I110" s="2">
        <f t="shared" si="40"/>
        <v>0</v>
      </c>
      <c r="J110" s="2">
        <f t="shared" si="40"/>
        <v>0</v>
      </c>
      <c r="K110" s="2">
        <f t="shared" si="40"/>
        <v>0</v>
      </c>
      <c r="L110" s="2">
        <f t="shared" si="40"/>
        <v>0</v>
      </c>
      <c r="M110" s="31"/>
    </row>
    <row r="111" spans="1:13" s="3" customFormat="1" ht="19.5" customHeight="1" x14ac:dyDescent="0.25">
      <c r="A111" s="32" t="s">
        <v>68</v>
      </c>
      <c r="B111" s="1" t="s">
        <v>4</v>
      </c>
      <c r="C111" s="2">
        <f>C112</f>
        <v>275000</v>
      </c>
      <c r="D111" s="2">
        <f t="shared" ref="D111:L129" si="41">D112</f>
        <v>275000</v>
      </c>
      <c r="E111" s="2">
        <f t="shared" si="41"/>
        <v>0</v>
      </c>
      <c r="F111" s="2">
        <f t="shared" si="41"/>
        <v>0</v>
      </c>
      <c r="G111" s="2">
        <f t="shared" si="41"/>
        <v>0</v>
      </c>
      <c r="H111" s="2">
        <f t="shared" si="41"/>
        <v>0</v>
      </c>
      <c r="I111" s="2">
        <f t="shared" si="41"/>
        <v>0</v>
      </c>
      <c r="J111" s="2">
        <f t="shared" si="41"/>
        <v>0</v>
      </c>
      <c r="K111" s="2">
        <f t="shared" si="41"/>
        <v>0</v>
      </c>
      <c r="L111" s="2">
        <f t="shared" si="41"/>
        <v>0</v>
      </c>
      <c r="M111" s="29" t="s">
        <v>3</v>
      </c>
    </row>
    <row r="112" spans="1:13" s="3" customFormat="1" ht="38.25" customHeight="1" x14ac:dyDescent="0.25">
      <c r="A112" s="33"/>
      <c r="B112" s="1" t="s">
        <v>5</v>
      </c>
      <c r="C112" s="2">
        <f>SUM(D112:L112)</f>
        <v>275000</v>
      </c>
      <c r="D112" s="2">
        <v>275000</v>
      </c>
      <c r="E112" s="2"/>
      <c r="F112" s="2"/>
      <c r="G112" s="2"/>
      <c r="H112" s="2"/>
      <c r="I112" s="2"/>
      <c r="J112" s="2"/>
      <c r="K112" s="2"/>
      <c r="L112" s="2"/>
      <c r="M112" s="31"/>
    </row>
    <row r="113" spans="1:13" s="3" customFormat="1" ht="22.5" customHeight="1" x14ac:dyDescent="0.25">
      <c r="A113" s="32" t="s">
        <v>46</v>
      </c>
      <c r="B113" s="1" t="s">
        <v>4</v>
      </c>
      <c r="C113" s="2">
        <f>C114</f>
        <v>5895750</v>
      </c>
      <c r="D113" s="2">
        <f t="shared" si="41"/>
        <v>5895750</v>
      </c>
      <c r="E113" s="2">
        <f t="shared" si="41"/>
        <v>0</v>
      </c>
      <c r="F113" s="2">
        <f t="shared" si="41"/>
        <v>0</v>
      </c>
      <c r="G113" s="2">
        <f t="shared" si="41"/>
        <v>0</v>
      </c>
      <c r="H113" s="2">
        <f t="shared" si="41"/>
        <v>0</v>
      </c>
      <c r="I113" s="2">
        <f t="shared" si="41"/>
        <v>0</v>
      </c>
      <c r="J113" s="2">
        <f t="shared" si="41"/>
        <v>0</v>
      </c>
      <c r="K113" s="2">
        <f t="shared" si="41"/>
        <v>0</v>
      </c>
      <c r="L113" s="2">
        <f t="shared" si="41"/>
        <v>0</v>
      </c>
      <c r="M113" s="29" t="s">
        <v>3</v>
      </c>
    </row>
    <row r="114" spans="1:13" s="3" customFormat="1" ht="39.75" customHeight="1" x14ac:dyDescent="0.25">
      <c r="A114" s="33"/>
      <c r="B114" s="1" t="s">
        <v>5</v>
      </c>
      <c r="C114" s="2">
        <f>SUM(D114:L114)</f>
        <v>5895750</v>
      </c>
      <c r="D114" s="2">
        <v>5895750</v>
      </c>
      <c r="E114" s="2"/>
      <c r="F114" s="2"/>
      <c r="G114" s="2"/>
      <c r="H114" s="2"/>
      <c r="I114" s="2"/>
      <c r="J114" s="2"/>
      <c r="K114" s="2"/>
      <c r="L114" s="2"/>
      <c r="M114" s="31"/>
    </row>
    <row r="115" spans="1:13" s="3" customFormat="1" ht="26.25" customHeight="1" x14ac:dyDescent="0.25">
      <c r="A115" s="32" t="s">
        <v>58</v>
      </c>
      <c r="B115" s="1" t="s">
        <v>4</v>
      </c>
      <c r="C115" s="2">
        <f>C116</f>
        <v>64117996.549999997</v>
      </c>
      <c r="D115" s="2">
        <f t="shared" si="41"/>
        <v>7740866.5499999998</v>
      </c>
      <c r="E115" s="2">
        <f t="shared" si="41"/>
        <v>0</v>
      </c>
      <c r="F115" s="2">
        <f t="shared" si="41"/>
        <v>56377130</v>
      </c>
      <c r="G115" s="2">
        <f t="shared" si="41"/>
        <v>0</v>
      </c>
      <c r="H115" s="2">
        <f t="shared" si="41"/>
        <v>0</v>
      </c>
      <c r="I115" s="2">
        <f t="shared" si="41"/>
        <v>0</v>
      </c>
      <c r="J115" s="2">
        <f t="shared" si="41"/>
        <v>0</v>
      </c>
      <c r="K115" s="2">
        <f t="shared" si="41"/>
        <v>0</v>
      </c>
      <c r="L115" s="2">
        <f t="shared" si="41"/>
        <v>0</v>
      </c>
      <c r="M115" s="29" t="s">
        <v>3</v>
      </c>
    </row>
    <row r="116" spans="1:13" s="3" customFormat="1" ht="39.75" customHeight="1" x14ac:dyDescent="0.25">
      <c r="A116" s="33"/>
      <c r="B116" s="1" t="s">
        <v>5</v>
      </c>
      <c r="C116" s="2">
        <f>SUM(D116:L116)</f>
        <v>64117996.549999997</v>
      </c>
      <c r="D116" s="2">
        <v>7740866.5499999998</v>
      </c>
      <c r="E116" s="2"/>
      <c r="F116" s="2">
        <v>56377130</v>
      </c>
      <c r="G116" s="2"/>
      <c r="H116" s="2"/>
      <c r="I116" s="2"/>
      <c r="J116" s="2"/>
      <c r="K116" s="2"/>
      <c r="L116" s="2"/>
      <c r="M116" s="31"/>
    </row>
    <row r="117" spans="1:13" s="3" customFormat="1" ht="28.5" customHeight="1" x14ac:dyDescent="0.25">
      <c r="A117" s="32" t="s">
        <v>57</v>
      </c>
      <c r="B117" s="1" t="s">
        <v>4</v>
      </c>
      <c r="C117" s="2">
        <f>C118</f>
        <v>148254550.97</v>
      </c>
      <c r="D117" s="2">
        <f t="shared" si="41"/>
        <v>9179520.9700000007</v>
      </c>
      <c r="E117" s="2">
        <f t="shared" si="41"/>
        <v>0</v>
      </c>
      <c r="F117" s="2">
        <f t="shared" si="41"/>
        <v>139075030</v>
      </c>
      <c r="G117" s="2">
        <f t="shared" si="41"/>
        <v>0</v>
      </c>
      <c r="H117" s="2">
        <f t="shared" si="41"/>
        <v>0</v>
      </c>
      <c r="I117" s="2">
        <f t="shared" si="41"/>
        <v>0</v>
      </c>
      <c r="J117" s="2">
        <f t="shared" si="41"/>
        <v>0</v>
      </c>
      <c r="K117" s="2">
        <f t="shared" si="41"/>
        <v>0</v>
      </c>
      <c r="L117" s="2">
        <f t="shared" si="41"/>
        <v>0</v>
      </c>
      <c r="M117" s="29" t="s">
        <v>3</v>
      </c>
    </row>
    <row r="118" spans="1:13" s="3" customFormat="1" ht="39.75" customHeight="1" x14ac:dyDescent="0.25">
      <c r="A118" s="33"/>
      <c r="B118" s="1" t="s">
        <v>5</v>
      </c>
      <c r="C118" s="2">
        <f>SUM(D118:L118)</f>
        <v>148254550.97</v>
      </c>
      <c r="D118" s="2">
        <v>9179520.9700000007</v>
      </c>
      <c r="E118" s="2"/>
      <c r="F118" s="2">
        <v>139075030</v>
      </c>
      <c r="G118" s="2"/>
      <c r="H118" s="2"/>
      <c r="I118" s="2"/>
      <c r="J118" s="2"/>
      <c r="K118" s="2"/>
      <c r="L118" s="2"/>
      <c r="M118" s="31"/>
    </row>
    <row r="119" spans="1:13" s="3" customFormat="1" ht="24" customHeight="1" x14ac:dyDescent="0.25">
      <c r="A119" s="32" t="s">
        <v>100</v>
      </c>
      <c r="B119" s="1" t="s">
        <v>4</v>
      </c>
      <c r="C119" s="2">
        <f>C120</f>
        <v>16640564.67</v>
      </c>
      <c r="D119" s="2">
        <f t="shared" si="41"/>
        <v>2352064.67</v>
      </c>
      <c r="E119" s="2">
        <f t="shared" si="41"/>
        <v>0</v>
      </c>
      <c r="F119" s="2">
        <f t="shared" si="41"/>
        <v>14288500</v>
      </c>
      <c r="G119" s="2">
        <f t="shared" si="41"/>
        <v>0</v>
      </c>
      <c r="H119" s="2">
        <f t="shared" si="41"/>
        <v>0</v>
      </c>
      <c r="I119" s="2">
        <f t="shared" si="41"/>
        <v>0</v>
      </c>
      <c r="J119" s="2">
        <f t="shared" si="41"/>
        <v>0</v>
      </c>
      <c r="K119" s="2">
        <f t="shared" si="41"/>
        <v>0</v>
      </c>
      <c r="L119" s="2">
        <f t="shared" si="41"/>
        <v>0</v>
      </c>
      <c r="M119" s="29" t="s">
        <v>3</v>
      </c>
    </row>
    <row r="120" spans="1:13" s="3" customFormat="1" ht="81.75" customHeight="1" x14ac:dyDescent="0.25">
      <c r="A120" s="33"/>
      <c r="B120" s="1" t="s">
        <v>5</v>
      </c>
      <c r="C120" s="2">
        <f>SUM(D120:L120)</f>
        <v>16640564.67</v>
      </c>
      <c r="D120" s="2">
        <v>2352064.67</v>
      </c>
      <c r="E120" s="2"/>
      <c r="F120" s="2">
        <v>14288500</v>
      </c>
      <c r="G120" s="2"/>
      <c r="H120" s="2"/>
      <c r="I120" s="2"/>
      <c r="J120" s="2"/>
      <c r="K120" s="2"/>
      <c r="L120" s="2"/>
      <c r="M120" s="31"/>
    </row>
    <row r="121" spans="1:13" s="3" customFormat="1" ht="27" customHeight="1" x14ac:dyDescent="0.25">
      <c r="A121" s="32" t="s">
        <v>99</v>
      </c>
      <c r="B121" s="1" t="s">
        <v>4</v>
      </c>
      <c r="C121" s="2">
        <f>C122</f>
        <v>3686091.93</v>
      </c>
      <c r="D121" s="2">
        <f t="shared" si="41"/>
        <v>418411.93</v>
      </c>
      <c r="E121" s="2">
        <f t="shared" si="41"/>
        <v>0</v>
      </c>
      <c r="F121" s="2">
        <f t="shared" si="41"/>
        <v>3267680</v>
      </c>
      <c r="G121" s="2">
        <f t="shared" si="41"/>
        <v>0</v>
      </c>
      <c r="H121" s="2">
        <f t="shared" si="41"/>
        <v>0</v>
      </c>
      <c r="I121" s="2">
        <f t="shared" si="41"/>
        <v>0</v>
      </c>
      <c r="J121" s="2">
        <f t="shared" si="41"/>
        <v>0</v>
      </c>
      <c r="K121" s="2">
        <f t="shared" si="41"/>
        <v>0</v>
      </c>
      <c r="L121" s="2">
        <f t="shared" si="41"/>
        <v>0</v>
      </c>
      <c r="M121" s="29" t="s">
        <v>3</v>
      </c>
    </row>
    <row r="122" spans="1:13" s="3" customFormat="1" ht="75.75" customHeight="1" x14ac:dyDescent="0.25">
      <c r="A122" s="33"/>
      <c r="B122" s="1" t="s">
        <v>5</v>
      </c>
      <c r="C122" s="2">
        <f>SUM(D122:L122)</f>
        <v>3686091.93</v>
      </c>
      <c r="D122" s="2">
        <v>418411.93</v>
      </c>
      <c r="E122" s="2"/>
      <c r="F122" s="2">
        <v>3267680</v>
      </c>
      <c r="G122" s="2"/>
      <c r="H122" s="2"/>
      <c r="I122" s="2"/>
      <c r="J122" s="2"/>
      <c r="K122" s="2"/>
      <c r="L122" s="2"/>
      <c r="M122" s="31"/>
    </row>
    <row r="123" spans="1:13" s="3" customFormat="1" ht="27.75" customHeight="1" x14ac:dyDescent="0.25">
      <c r="A123" s="32" t="s">
        <v>69</v>
      </c>
      <c r="B123" s="1" t="s">
        <v>4</v>
      </c>
      <c r="C123" s="2">
        <f>C124</f>
        <v>24228321.149999999</v>
      </c>
      <c r="D123" s="2">
        <f t="shared" si="41"/>
        <v>2832871.15</v>
      </c>
      <c r="E123" s="2">
        <f t="shared" si="41"/>
        <v>0</v>
      </c>
      <c r="F123" s="2">
        <f t="shared" si="41"/>
        <v>21395450</v>
      </c>
      <c r="G123" s="2">
        <f t="shared" si="41"/>
        <v>0</v>
      </c>
      <c r="H123" s="2">
        <f t="shared" si="41"/>
        <v>0</v>
      </c>
      <c r="I123" s="2">
        <f t="shared" si="41"/>
        <v>0</v>
      </c>
      <c r="J123" s="2">
        <f t="shared" si="41"/>
        <v>0</v>
      </c>
      <c r="K123" s="2">
        <f t="shared" si="41"/>
        <v>0</v>
      </c>
      <c r="L123" s="2">
        <f t="shared" si="41"/>
        <v>0</v>
      </c>
      <c r="M123" s="29" t="s">
        <v>3</v>
      </c>
    </row>
    <row r="124" spans="1:13" s="3" customFormat="1" ht="79.5" customHeight="1" x14ac:dyDescent="0.25">
      <c r="A124" s="33"/>
      <c r="B124" s="1" t="s">
        <v>5</v>
      </c>
      <c r="C124" s="2">
        <f>SUM(D124:L124)</f>
        <v>24228321.149999999</v>
      </c>
      <c r="D124" s="2">
        <v>2832871.15</v>
      </c>
      <c r="E124" s="2"/>
      <c r="F124" s="2">
        <v>21395450</v>
      </c>
      <c r="G124" s="2"/>
      <c r="H124" s="2"/>
      <c r="I124" s="2"/>
      <c r="J124" s="2"/>
      <c r="K124" s="2"/>
      <c r="L124" s="2"/>
      <c r="M124" s="31"/>
    </row>
    <row r="125" spans="1:13" s="3" customFormat="1" ht="30.75" customHeight="1" x14ac:dyDescent="0.25">
      <c r="A125" s="32" t="s">
        <v>70</v>
      </c>
      <c r="B125" s="1" t="s">
        <v>4</v>
      </c>
      <c r="C125" s="2">
        <f>C126</f>
        <v>4015442.25</v>
      </c>
      <c r="D125" s="2">
        <f t="shared" si="41"/>
        <v>1998062.25</v>
      </c>
      <c r="E125" s="2">
        <f t="shared" si="41"/>
        <v>0</v>
      </c>
      <c r="F125" s="2">
        <f t="shared" si="41"/>
        <v>2017380</v>
      </c>
      <c r="G125" s="2">
        <f t="shared" si="41"/>
        <v>0</v>
      </c>
      <c r="H125" s="2">
        <f t="shared" si="41"/>
        <v>0</v>
      </c>
      <c r="I125" s="2">
        <f t="shared" si="41"/>
        <v>0</v>
      </c>
      <c r="J125" s="2">
        <f t="shared" si="41"/>
        <v>0</v>
      </c>
      <c r="K125" s="2">
        <f t="shared" si="41"/>
        <v>0</v>
      </c>
      <c r="L125" s="2">
        <f t="shared" si="41"/>
        <v>0</v>
      </c>
      <c r="M125" s="29" t="s">
        <v>3</v>
      </c>
    </row>
    <row r="126" spans="1:13" s="3" customFormat="1" ht="70.5" customHeight="1" x14ac:dyDescent="0.25">
      <c r="A126" s="33"/>
      <c r="B126" s="1" t="s">
        <v>5</v>
      </c>
      <c r="C126" s="2">
        <f>SUM(D126:L126)</f>
        <v>4015442.25</v>
      </c>
      <c r="D126" s="2">
        <v>1998062.25</v>
      </c>
      <c r="E126" s="2"/>
      <c r="F126" s="2">
        <v>2017380</v>
      </c>
      <c r="G126" s="2"/>
      <c r="H126" s="2"/>
      <c r="I126" s="2"/>
      <c r="J126" s="2"/>
      <c r="K126" s="2"/>
      <c r="L126" s="2"/>
      <c r="M126" s="31"/>
    </row>
    <row r="127" spans="1:13" s="3" customFormat="1" ht="26.25" customHeight="1" x14ac:dyDescent="0.25">
      <c r="A127" s="32" t="s">
        <v>71</v>
      </c>
      <c r="B127" s="1" t="s">
        <v>4</v>
      </c>
      <c r="C127" s="2">
        <f>C128</f>
        <v>9661873.9199999999</v>
      </c>
      <c r="D127" s="2">
        <f t="shared" si="41"/>
        <v>1152283.92</v>
      </c>
      <c r="E127" s="2">
        <f t="shared" si="41"/>
        <v>0</v>
      </c>
      <c r="F127" s="2">
        <f t="shared" si="41"/>
        <v>8509590</v>
      </c>
      <c r="G127" s="2">
        <f t="shared" si="41"/>
        <v>0</v>
      </c>
      <c r="H127" s="2">
        <f t="shared" si="41"/>
        <v>0</v>
      </c>
      <c r="I127" s="2">
        <f t="shared" si="41"/>
        <v>0</v>
      </c>
      <c r="J127" s="2">
        <f t="shared" si="41"/>
        <v>0</v>
      </c>
      <c r="K127" s="2">
        <f t="shared" si="41"/>
        <v>0</v>
      </c>
      <c r="L127" s="2">
        <f t="shared" si="41"/>
        <v>0</v>
      </c>
      <c r="M127" s="29" t="s">
        <v>3</v>
      </c>
    </row>
    <row r="128" spans="1:13" s="3" customFormat="1" ht="75.75" customHeight="1" x14ac:dyDescent="0.25">
      <c r="A128" s="33"/>
      <c r="B128" s="1" t="s">
        <v>5</v>
      </c>
      <c r="C128" s="2">
        <f>SUM(D128:L128)</f>
        <v>9661873.9199999999</v>
      </c>
      <c r="D128" s="2">
        <v>1152283.92</v>
      </c>
      <c r="E128" s="2"/>
      <c r="F128" s="2">
        <v>8509590</v>
      </c>
      <c r="G128" s="2"/>
      <c r="H128" s="2"/>
      <c r="I128" s="2"/>
      <c r="J128" s="2"/>
      <c r="K128" s="2"/>
      <c r="L128" s="2"/>
      <c r="M128" s="31"/>
    </row>
    <row r="129" spans="1:13" s="3" customFormat="1" ht="24.75" customHeight="1" x14ac:dyDescent="0.25">
      <c r="A129" s="32" t="s">
        <v>72</v>
      </c>
      <c r="B129" s="1" t="s">
        <v>4</v>
      </c>
      <c r="C129" s="2">
        <f>C130</f>
        <v>5324184.13</v>
      </c>
      <c r="D129" s="2">
        <f t="shared" si="41"/>
        <v>819844.13</v>
      </c>
      <c r="E129" s="2">
        <f t="shared" si="41"/>
        <v>0</v>
      </c>
      <c r="F129" s="2">
        <f t="shared" si="41"/>
        <v>4504340</v>
      </c>
      <c r="G129" s="2">
        <f t="shared" si="41"/>
        <v>0</v>
      </c>
      <c r="H129" s="2">
        <f t="shared" si="41"/>
        <v>0</v>
      </c>
      <c r="I129" s="2">
        <f t="shared" si="41"/>
        <v>0</v>
      </c>
      <c r="J129" s="2">
        <f t="shared" si="41"/>
        <v>0</v>
      </c>
      <c r="K129" s="2">
        <f t="shared" si="41"/>
        <v>0</v>
      </c>
      <c r="L129" s="2">
        <f t="shared" si="41"/>
        <v>0</v>
      </c>
      <c r="M129" s="29" t="s">
        <v>3</v>
      </c>
    </row>
    <row r="130" spans="1:13" s="3" customFormat="1" ht="37.5" customHeight="1" x14ac:dyDescent="0.25">
      <c r="A130" s="33"/>
      <c r="B130" s="1" t="s">
        <v>5</v>
      </c>
      <c r="C130" s="2">
        <f>SUM(D130:L130)</f>
        <v>5324184.13</v>
      </c>
      <c r="D130" s="2">
        <v>819844.13</v>
      </c>
      <c r="E130" s="2"/>
      <c r="F130" s="2">
        <v>4504340</v>
      </c>
      <c r="G130" s="2"/>
      <c r="H130" s="2"/>
      <c r="I130" s="2"/>
      <c r="J130" s="2"/>
      <c r="K130" s="2"/>
      <c r="L130" s="2"/>
      <c r="M130" s="31"/>
    </row>
    <row r="131" spans="1:13" s="3" customFormat="1" ht="38.25" customHeight="1" x14ac:dyDescent="0.25">
      <c r="A131" s="32" t="s">
        <v>104</v>
      </c>
      <c r="B131" s="1" t="s">
        <v>4</v>
      </c>
      <c r="C131" s="2">
        <f>C132</f>
        <v>77637680</v>
      </c>
      <c r="D131" s="2">
        <f t="shared" ref="D131:L131" si="42">D132</f>
        <v>66759710</v>
      </c>
      <c r="E131" s="2">
        <f t="shared" si="42"/>
        <v>10877970</v>
      </c>
      <c r="F131" s="2">
        <f t="shared" si="42"/>
        <v>0</v>
      </c>
      <c r="G131" s="2">
        <f t="shared" si="42"/>
        <v>0</v>
      </c>
      <c r="H131" s="2">
        <f t="shared" si="42"/>
        <v>0</v>
      </c>
      <c r="I131" s="2">
        <f t="shared" si="42"/>
        <v>0</v>
      </c>
      <c r="J131" s="2">
        <f t="shared" si="42"/>
        <v>0</v>
      </c>
      <c r="K131" s="2">
        <f t="shared" si="42"/>
        <v>0</v>
      </c>
      <c r="L131" s="2">
        <f t="shared" si="42"/>
        <v>0</v>
      </c>
      <c r="M131" s="29" t="s">
        <v>3</v>
      </c>
    </row>
    <row r="132" spans="1:13" s="3" customFormat="1" ht="48" customHeight="1" x14ac:dyDescent="0.25">
      <c r="A132" s="33"/>
      <c r="B132" s="1" t="s">
        <v>5</v>
      </c>
      <c r="C132" s="2">
        <f>C134+C136+C138+C140+C142</f>
        <v>77637680</v>
      </c>
      <c r="D132" s="2">
        <f t="shared" ref="D132:L132" si="43">D134+D136+D138+D140+D142</f>
        <v>66759710</v>
      </c>
      <c r="E132" s="2">
        <f t="shared" si="43"/>
        <v>10877970</v>
      </c>
      <c r="F132" s="2">
        <f t="shared" si="43"/>
        <v>0</v>
      </c>
      <c r="G132" s="2">
        <f t="shared" si="43"/>
        <v>0</v>
      </c>
      <c r="H132" s="2">
        <f t="shared" si="43"/>
        <v>0</v>
      </c>
      <c r="I132" s="2">
        <f t="shared" si="43"/>
        <v>0</v>
      </c>
      <c r="J132" s="2">
        <f t="shared" si="43"/>
        <v>0</v>
      </c>
      <c r="K132" s="2">
        <f t="shared" si="43"/>
        <v>0</v>
      </c>
      <c r="L132" s="2">
        <f t="shared" si="43"/>
        <v>0</v>
      </c>
      <c r="M132" s="31"/>
    </row>
    <row r="133" spans="1:13" s="3" customFormat="1" ht="22.5" customHeight="1" x14ac:dyDescent="0.25">
      <c r="A133" s="32" t="s">
        <v>40</v>
      </c>
      <c r="B133" s="1" t="s">
        <v>4</v>
      </c>
      <c r="C133" s="2">
        <f>C134</f>
        <v>26991680</v>
      </c>
      <c r="D133" s="2">
        <f t="shared" ref="D133:L141" si="44">D134</f>
        <v>26991680</v>
      </c>
      <c r="E133" s="2">
        <f t="shared" si="44"/>
        <v>0</v>
      </c>
      <c r="F133" s="2">
        <f t="shared" si="44"/>
        <v>0</v>
      </c>
      <c r="G133" s="2">
        <f t="shared" si="44"/>
        <v>0</v>
      </c>
      <c r="H133" s="2">
        <f t="shared" si="44"/>
        <v>0</v>
      </c>
      <c r="I133" s="2">
        <f t="shared" si="44"/>
        <v>0</v>
      </c>
      <c r="J133" s="2">
        <f t="shared" si="44"/>
        <v>0</v>
      </c>
      <c r="K133" s="2">
        <f t="shared" si="44"/>
        <v>0</v>
      </c>
      <c r="L133" s="2">
        <f t="shared" si="44"/>
        <v>0</v>
      </c>
      <c r="M133" s="29" t="s">
        <v>3</v>
      </c>
    </row>
    <row r="134" spans="1:13" s="3" customFormat="1" ht="36" customHeight="1" x14ac:dyDescent="0.25">
      <c r="A134" s="33"/>
      <c r="B134" s="1" t="s">
        <v>5</v>
      </c>
      <c r="C134" s="2">
        <f>SUM(D134:L134)</f>
        <v>26991680</v>
      </c>
      <c r="D134" s="2">
        <v>26991680</v>
      </c>
      <c r="E134" s="2"/>
      <c r="F134" s="2"/>
      <c r="G134" s="2"/>
      <c r="H134" s="2"/>
      <c r="I134" s="2"/>
      <c r="J134" s="2"/>
      <c r="K134" s="2"/>
      <c r="L134" s="2"/>
      <c r="M134" s="31"/>
    </row>
    <row r="135" spans="1:13" s="3" customFormat="1" ht="23.25" customHeight="1" x14ac:dyDescent="0.25">
      <c r="A135" s="32" t="s">
        <v>41</v>
      </c>
      <c r="B135" s="1" t="s">
        <v>4</v>
      </c>
      <c r="C135" s="2">
        <f>C136</f>
        <v>12702710</v>
      </c>
      <c r="D135" s="2">
        <f t="shared" si="44"/>
        <v>12702710</v>
      </c>
      <c r="E135" s="2">
        <f t="shared" si="44"/>
        <v>0</v>
      </c>
      <c r="F135" s="2">
        <f t="shared" si="44"/>
        <v>0</v>
      </c>
      <c r="G135" s="2">
        <f t="shared" si="44"/>
        <v>0</v>
      </c>
      <c r="H135" s="2">
        <f t="shared" si="44"/>
        <v>0</v>
      </c>
      <c r="I135" s="2">
        <f t="shared" si="44"/>
        <v>0</v>
      </c>
      <c r="J135" s="2">
        <f t="shared" si="44"/>
        <v>0</v>
      </c>
      <c r="K135" s="2">
        <f t="shared" si="44"/>
        <v>0</v>
      </c>
      <c r="L135" s="2">
        <f t="shared" si="44"/>
        <v>0</v>
      </c>
      <c r="M135" s="29" t="s">
        <v>3</v>
      </c>
    </row>
    <row r="136" spans="1:13" s="3" customFormat="1" ht="36.75" customHeight="1" x14ac:dyDescent="0.25">
      <c r="A136" s="33"/>
      <c r="B136" s="1" t="s">
        <v>5</v>
      </c>
      <c r="C136" s="2">
        <f>SUM(D136:L136)</f>
        <v>12702710</v>
      </c>
      <c r="D136" s="2">
        <v>12702710</v>
      </c>
      <c r="E136" s="2"/>
      <c r="F136" s="2"/>
      <c r="G136" s="2"/>
      <c r="H136" s="2"/>
      <c r="I136" s="2"/>
      <c r="J136" s="2"/>
      <c r="K136" s="2"/>
      <c r="L136" s="2"/>
      <c r="M136" s="31"/>
    </row>
    <row r="137" spans="1:13" s="3" customFormat="1" ht="25.5" customHeight="1" x14ac:dyDescent="0.25">
      <c r="A137" s="32" t="s">
        <v>42</v>
      </c>
      <c r="B137" s="1" t="s">
        <v>4</v>
      </c>
      <c r="C137" s="2">
        <f>C138</f>
        <v>17166020</v>
      </c>
      <c r="D137" s="2">
        <f t="shared" si="44"/>
        <v>17166020</v>
      </c>
      <c r="E137" s="2">
        <f t="shared" si="44"/>
        <v>0</v>
      </c>
      <c r="F137" s="2">
        <f t="shared" si="44"/>
        <v>0</v>
      </c>
      <c r="G137" s="2">
        <f t="shared" si="44"/>
        <v>0</v>
      </c>
      <c r="H137" s="2">
        <f t="shared" si="44"/>
        <v>0</v>
      </c>
      <c r="I137" s="2">
        <f t="shared" si="44"/>
        <v>0</v>
      </c>
      <c r="J137" s="2">
        <f t="shared" si="44"/>
        <v>0</v>
      </c>
      <c r="K137" s="2">
        <f t="shared" si="44"/>
        <v>0</v>
      </c>
      <c r="L137" s="2">
        <f t="shared" si="44"/>
        <v>0</v>
      </c>
      <c r="M137" s="29" t="s">
        <v>3</v>
      </c>
    </row>
    <row r="138" spans="1:13" s="3" customFormat="1" ht="38.25" customHeight="1" x14ac:dyDescent="0.25">
      <c r="A138" s="33"/>
      <c r="B138" s="1" t="s">
        <v>5</v>
      </c>
      <c r="C138" s="2">
        <f>SUM(D138:L138)</f>
        <v>17166020</v>
      </c>
      <c r="D138" s="2">
        <v>17166020</v>
      </c>
      <c r="E138" s="2"/>
      <c r="F138" s="2"/>
      <c r="G138" s="2"/>
      <c r="H138" s="2"/>
      <c r="I138" s="2"/>
      <c r="J138" s="2"/>
      <c r="K138" s="2"/>
      <c r="L138" s="2"/>
      <c r="M138" s="31"/>
    </row>
    <row r="139" spans="1:13" s="3" customFormat="1" ht="25.5" customHeight="1" x14ac:dyDescent="0.25">
      <c r="A139" s="32" t="s">
        <v>43</v>
      </c>
      <c r="B139" s="1" t="s">
        <v>4</v>
      </c>
      <c r="C139" s="2">
        <f>C140</f>
        <v>9300300</v>
      </c>
      <c r="D139" s="2">
        <f t="shared" si="44"/>
        <v>9300300</v>
      </c>
      <c r="E139" s="2">
        <f t="shared" si="44"/>
        <v>0</v>
      </c>
      <c r="F139" s="2">
        <f t="shared" si="44"/>
        <v>0</v>
      </c>
      <c r="G139" s="2">
        <f t="shared" si="44"/>
        <v>0</v>
      </c>
      <c r="H139" s="2">
        <f t="shared" si="44"/>
        <v>0</v>
      </c>
      <c r="I139" s="2">
        <f t="shared" si="44"/>
        <v>0</v>
      </c>
      <c r="J139" s="2">
        <f t="shared" si="44"/>
        <v>0</v>
      </c>
      <c r="K139" s="2">
        <f t="shared" si="44"/>
        <v>0</v>
      </c>
      <c r="L139" s="2">
        <f t="shared" si="44"/>
        <v>0</v>
      </c>
      <c r="M139" s="29" t="s">
        <v>3</v>
      </c>
    </row>
    <row r="140" spans="1:13" s="3" customFormat="1" ht="54.75" customHeight="1" x14ac:dyDescent="0.25">
      <c r="A140" s="33"/>
      <c r="B140" s="1" t="s">
        <v>5</v>
      </c>
      <c r="C140" s="2">
        <f>SUM(D140:L140)</f>
        <v>9300300</v>
      </c>
      <c r="D140" s="2">
        <v>9300300</v>
      </c>
      <c r="E140" s="2"/>
      <c r="F140" s="2"/>
      <c r="G140" s="2"/>
      <c r="H140" s="2"/>
      <c r="I140" s="2"/>
      <c r="J140" s="2"/>
      <c r="K140" s="2"/>
      <c r="L140" s="2"/>
      <c r="M140" s="31"/>
    </row>
    <row r="141" spans="1:13" s="3" customFormat="1" ht="54.75" customHeight="1" x14ac:dyDescent="0.25">
      <c r="A141" s="32" t="s">
        <v>47</v>
      </c>
      <c r="B141" s="1" t="s">
        <v>4</v>
      </c>
      <c r="C141" s="2">
        <f>C142</f>
        <v>11476970</v>
      </c>
      <c r="D141" s="2">
        <f t="shared" si="44"/>
        <v>599000</v>
      </c>
      <c r="E141" s="2">
        <f t="shared" si="44"/>
        <v>10877970</v>
      </c>
      <c r="F141" s="2"/>
      <c r="G141" s="2">
        <f t="shared" si="44"/>
        <v>0</v>
      </c>
      <c r="H141" s="2">
        <f t="shared" si="44"/>
        <v>0</v>
      </c>
      <c r="I141" s="2">
        <f t="shared" si="44"/>
        <v>0</v>
      </c>
      <c r="J141" s="2">
        <f t="shared" si="44"/>
        <v>0</v>
      </c>
      <c r="K141" s="2">
        <f t="shared" si="44"/>
        <v>0</v>
      </c>
      <c r="L141" s="2">
        <f t="shared" si="44"/>
        <v>0</v>
      </c>
      <c r="M141" s="29" t="s">
        <v>3</v>
      </c>
    </row>
    <row r="142" spans="1:13" s="3" customFormat="1" ht="62.25" customHeight="1" x14ac:dyDescent="0.25">
      <c r="A142" s="33"/>
      <c r="B142" s="1" t="s">
        <v>5</v>
      </c>
      <c r="C142" s="2">
        <f>SUM(D142:L142)</f>
        <v>11476970</v>
      </c>
      <c r="D142" s="2">
        <v>599000</v>
      </c>
      <c r="E142" s="2">
        <v>10877970</v>
      </c>
      <c r="F142" s="2"/>
      <c r="G142" s="2"/>
      <c r="H142" s="2"/>
      <c r="I142" s="2"/>
      <c r="J142" s="2"/>
      <c r="K142" s="2"/>
      <c r="L142" s="2"/>
      <c r="M142" s="31"/>
    </row>
    <row r="143" spans="1:13" s="3" customFormat="1" ht="18.75" customHeight="1" x14ac:dyDescent="0.25">
      <c r="A143" s="32" t="s">
        <v>81</v>
      </c>
      <c r="B143" s="1" t="s">
        <v>4</v>
      </c>
      <c r="C143" s="2">
        <f>C145+C146+C144</f>
        <v>9907372707.1399994</v>
      </c>
      <c r="D143" s="2">
        <f>D131+D109+D78+D74+D52</f>
        <v>1968035587.8899999</v>
      </c>
      <c r="E143" s="2">
        <f t="shared" ref="E143:L143" si="45">E145+E146+E144</f>
        <v>446456015.83000004</v>
      </c>
      <c r="F143" s="2">
        <f t="shared" si="45"/>
        <v>470702252.69</v>
      </c>
      <c r="G143" s="2">
        <f t="shared" si="45"/>
        <v>1114789329.74</v>
      </c>
      <c r="H143" s="2">
        <f t="shared" si="45"/>
        <v>1136549329.74</v>
      </c>
      <c r="I143" s="2">
        <f t="shared" si="45"/>
        <v>1159189329.74</v>
      </c>
      <c r="J143" s="2">
        <f t="shared" si="45"/>
        <v>1182729329.74</v>
      </c>
      <c r="K143" s="2">
        <f t="shared" si="45"/>
        <v>1207209329.74</v>
      </c>
      <c r="L143" s="2">
        <f t="shared" si="45"/>
        <v>1232679329.74</v>
      </c>
      <c r="M143" s="29"/>
    </row>
    <row r="144" spans="1:13" s="3" customFormat="1" ht="51.75" customHeight="1" x14ac:dyDescent="0.25">
      <c r="A144" s="34"/>
      <c r="B144" s="1" t="s">
        <v>92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30"/>
    </row>
    <row r="145" spans="1:13" s="3" customFormat="1" ht="50.25" customHeight="1" x14ac:dyDescent="0.25">
      <c r="A145" s="34"/>
      <c r="B145" s="1" t="s">
        <v>91</v>
      </c>
      <c r="C145" s="2">
        <f t="shared" ref="C145:L145" si="46">C53+C79</f>
        <v>5070614296.6800003</v>
      </c>
      <c r="D145" s="2">
        <f>D53+D79</f>
        <v>1448500063.3399999</v>
      </c>
      <c r="E145" s="2">
        <f t="shared" si="46"/>
        <v>149345933.34</v>
      </c>
      <c r="F145" s="2">
        <f t="shared" si="46"/>
        <v>175790500</v>
      </c>
      <c r="G145" s="2">
        <f t="shared" si="46"/>
        <v>549496300</v>
      </c>
      <c r="H145" s="2">
        <f t="shared" si="46"/>
        <v>549496300</v>
      </c>
      <c r="I145" s="2">
        <f t="shared" si="46"/>
        <v>549496300</v>
      </c>
      <c r="J145" s="2">
        <f t="shared" si="46"/>
        <v>549496300</v>
      </c>
      <c r="K145" s="2">
        <f t="shared" si="46"/>
        <v>549496300</v>
      </c>
      <c r="L145" s="2">
        <f t="shared" si="46"/>
        <v>549496300</v>
      </c>
      <c r="M145" s="30"/>
    </row>
    <row r="146" spans="1:13" s="3" customFormat="1" ht="34.5" customHeight="1" x14ac:dyDescent="0.25">
      <c r="A146" s="33"/>
      <c r="B146" s="1" t="s">
        <v>5</v>
      </c>
      <c r="C146" s="2">
        <f t="shared" ref="C146:L146" si="47">C51+C54+C75+C80+C110+C132</f>
        <v>4836758410.46</v>
      </c>
      <c r="D146" s="2">
        <f t="shared" si="47"/>
        <v>519535524.55000001</v>
      </c>
      <c r="E146" s="2">
        <f t="shared" si="47"/>
        <v>297110082.49000001</v>
      </c>
      <c r="F146" s="2">
        <f t="shared" si="47"/>
        <v>294911752.69</v>
      </c>
      <c r="G146" s="2">
        <f t="shared" si="47"/>
        <v>565293029.74000001</v>
      </c>
      <c r="H146" s="2">
        <f t="shared" si="47"/>
        <v>587053029.74000001</v>
      </c>
      <c r="I146" s="2">
        <f t="shared" si="47"/>
        <v>609693029.74000001</v>
      </c>
      <c r="J146" s="2">
        <f t="shared" si="47"/>
        <v>633233029.74000001</v>
      </c>
      <c r="K146" s="2">
        <f t="shared" si="47"/>
        <v>657713029.74000001</v>
      </c>
      <c r="L146" s="2">
        <f t="shared" si="47"/>
        <v>683183029.74000001</v>
      </c>
      <c r="M146" s="31"/>
    </row>
    <row r="147" spans="1:13" s="3" customFormat="1" ht="28.5" customHeight="1" x14ac:dyDescent="0.25">
      <c r="A147" s="26" t="s">
        <v>77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8"/>
    </row>
    <row r="148" spans="1:13" s="3" customFormat="1" ht="23.25" customHeight="1" x14ac:dyDescent="0.25">
      <c r="A148" s="26" t="s">
        <v>17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8"/>
    </row>
    <row r="149" spans="1:13" s="3" customFormat="1" ht="45.75" customHeight="1" x14ac:dyDescent="0.25">
      <c r="A149" s="26" t="s">
        <v>18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8"/>
    </row>
    <row r="150" spans="1:13" s="3" customFormat="1" ht="15.75" x14ac:dyDescent="0.25">
      <c r="A150" s="32" t="s">
        <v>83</v>
      </c>
      <c r="B150" s="1" t="s">
        <v>4</v>
      </c>
      <c r="C150" s="2">
        <f>C151+C152+C153</f>
        <v>26780776.210000001</v>
      </c>
      <c r="D150" s="2">
        <f t="shared" ref="D150:L150" si="48">D151+D152+D153</f>
        <v>9495618.3099999987</v>
      </c>
      <c r="E150" s="2">
        <f t="shared" si="48"/>
        <v>8658210.5299999993</v>
      </c>
      <c r="F150" s="2">
        <f t="shared" si="48"/>
        <v>8626947.3699999992</v>
      </c>
      <c r="G150" s="2">
        <f t="shared" si="48"/>
        <v>0</v>
      </c>
      <c r="H150" s="2">
        <f t="shared" si="48"/>
        <v>0</v>
      </c>
      <c r="I150" s="2">
        <f t="shared" si="48"/>
        <v>0</v>
      </c>
      <c r="J150" s="2">
        <f t="shared" si="48"/>
        <v>0</v>
      </c>
      <c r="K150" s="2">
        <f t="shared" si="48"/>
        <v>0</v>
      </c>
      <c r="L150" s="2">
        <f t="shared" si="48"/>
        <v>0</v>
      </c>
      <c r="M150" s="29" t="s">
        <v>51</v>
      </c>
    </row>
    <row r="151" spans="1:13" s="3" customFormat="1" ht="47.25" x14ac:dyDescent="0.25">
      <c r="A151" s="34"/>
      <c r="B151" s="1" t="s">
        <v>34</v>
      </c>
      <c r="C151" s="2">
        <f>SUM(D151:L151)</f>
        <v>1555290.03</v>
      </c>
      <c r="D151" s="2">
        <f>400100+52290.03</f>
        <v>452390.03</v>
      </c>
      <c r="E151" s="2">
        <v>566300</v>
      </c>
      <c r="F151" s="2">
        <v>536600</v>
      </c>
      <c r="G151" s="2"/>
      <c r="H151" s="2"/>
      <c r="I151" s="2"/>
      <c r="J151" s="2"/>
      <c r="K151" s="2"/>
      <c r="L151" s="2"/>
      <c r="M151" s="30"/>
    </row>
    <row r="152" spans="1:13" s="3" customFormat="1" ht="47.25" x14ac:dyDescent="0.25">
      <c r="A152" s="34"/>
      <c r="B152" s="1" t="s">
        <v>91</v>
      </c>
      <c r="C152" s="2">
        <f>SUM(D152:L152)</f>
        <v>23886447.359999999</v>
      </c>
      <c r="D152" s="2">
        <f>7576700+991747.36</f>
        <v>8568447.3599999994</v>
      </c>
      <c r="E152" s="2">
        <v>7659000</v>
      </c>
      <c r="F152" s="2">
        <v>7659000</v>
      </c>
      <c r="G152" s="2"/>
      <c r="H152" s="2"/>
      <c r="I152" s="2"/>
      <c r="J152" s="2"/>
      <c r="K152" s="2"/>
      <c r="L152" s="2"/>
      <c r="M152" s="30"/>
    </row>
    <row r="153" spans="1:13" s="3" customFormat="1" ht="31.5" x14ac:dyDescent="0.25">
      <c r="A153" s="33"/>
      <c r="B153" s="1" t="s">
        <v>5</v>
      </c>
      <c r="C153" s="2">
        <f>SUM(D153:L153)</f>
        <v>1339038.82</v>
      </c>
      <c r="D153" s="2">
        <f>419831.58+54949.34</f>
        <v>474780.92000000004</v>
      </c>
      <c r="E153" s="2">
        <v>432910.53</v>
      </c>
      <c r="F153" s="2">
        <v>431347.37</v>
      </c>
      <c r="G153" s="2"/>
      <c r="H153" s="2"/>
      <c r="I153" s="2"/>
      <c r="J153" s="2"/>
      <c r="K153" s="2"/>
      <c r="L153" s="2"/>
      <c r="M153" s="31"/>
    </row>
    <row r="154" spans="1:13" s="3" customFormat="1" ht="26.25" customHeight="1" x14ac:dyDescent="0.25">
      <c r="A154" s="32" t="s">
        <v>84</v>
      </c>
      <c r="B154" s="1" t="s">
        <v>4</v>
      </c>
      <c r="C154" s="2">
        <f>C155+C156+C157</f>
        <v>167279100</v>
      </c>
      <c r="D154" s="2">
        <f t="shared" ref="D154:L154" si="49">D155+D156+D157</f>
        <v>60802500</v>
      </c>
      <c r="E154" s="2">
        <f t="shared" si="49"/>
        <v>52802500</v>
      </c>
      <c r="F154" s="2">
        <f>F155</f>
        <v>53674100</v>
      </c>
      <c r="G154" s="2">
        <f t="shared" si="49"/>
        <v>0</v>
      </c>
      <c r="H154" s="2">
        <f t="shared" si="49"/>
        <v>0</v>
      </c>
      <c r="I154" s="2">
        <f t="shared" si="49"/>
        <v>0</v>
      </c>
      <c r="J154" s="2">
        <f t="shared" si="49"/>
        <v>0</v>
      </c>
      <c r="K154" s="2">
        <f t="shared" si="49"/>
        <v>0</v>
      </c>
      <c r="L154" s="2">
        <f t="shared" si="49"/>
        <v>0</v>
      </c>
      <c r="M154" s="29" t="s">
        <v>51</v>
      </c>
    </row>
    <row r="155" spans="1:13" s="3" customFormat="1" ht="53.25" customHeight="1" x14ac:dyDescent="0.25">
      <c r="A155" s="34"/>
      <c r="B155" s="1" t="s">
        <v>34</v>
      </c>
      <c r="C155" s="2">
        <f>SUM(D155:L155)</f>
        <v>167279100</v>
      </c>
      <c r="D155" s="2">
        <v>60802500</v>
      </c>
      <c r="E155" s="2">
        <v>52802500</v>
      </c>
      <c r="F155" s="2">
        <v>53674100</v>
      </c>
      <c r="G155" s="2"/>
      <c r="H155" s="2"/>
      <c r="I155" s="2"/>
      <c r="J155" s="2"/>
      <c r="K155" s="2"/>
      <c r="L155" s="2"/>
      <c r="M155" s="30"/>
    </row>
    <row r="156" spans="1:13" s="3" customFormat="1" ht="51.75" customHeight="1" x14ac:dyDescent="0.25">
      <c r="A156" s="34"/>
      <c r="B156" s="1" t="s">
        <v>21</v>
      </c>
      <c r="C156" s="2">
        <f>SUM(D156:L156)</f>
        <v>0</v>
      </c>
      <c r="D156" s="2"/>
      <c r="E156" s="2"/>
      <c r="F156" s="2"/>
      <c r="G156" s="2"/>
      <c r="H156" s="2"/>
      <c r="I156" s="2"/>
      <c r="J156" s="2"/>
      <c r="K156" s="2"/>
      <c r="L156" s="2"/>
      <c r="M156" s="30"/>
    </row>
    <row r="157" spans="1:13" s="3" customFormat="1" ht="38.25" customHeight="1" x14ac:dyDescent="0.25">
      <c r="A157" s="33"/>
      <c r="B157" s="1" t="s">
        <v>5</v>
      </c>
      <c r="C157" s="2">
        <f>SUM(D157:L157)</f>
        <v>0</v>
      </c>
      <c r="D157" s="2"/>
      <c r="E157" s="2"/>
      <c r="F157" s="2"/>
      <c r="G157" s="2"/>
      <c r="H157" s="2"/>
      <c r="I157" s="2"/>
      <c r="J157" s="2"/>
      <c r="K157" s="2"/>
      <c r="L157" s="2"/>
      <c r="M157" s="31"/>
    </row>
    <row r="158" spans="1:13" s="3" customFormat="1" ht="22.5" customHeight="1" x14ac:dyDescent="0.25">
      <c r="A158" s="32" t="s">
        <v>33</v>
      </c>
      <c r="B158" s="1" t="s">
        <v>4</v>
      </c>
      <c r="C158" s="2">
        <f>C159+C160+C161</f>
        <v>8139000</v>
      </c>
      <c r="D158" s="2">
        <f t="shared" ref="D158:L158" si="50">D159+D160+D161</f>
        <v>3503700</v>
      </c>
      <c r="E158" s="2">
        <f t="shared" si="50"/>
        <v>3815300</v>
      </c>
      <c r="F158" s="2">
        <f t="shared" si="50"/>
        <v>820000</v>
      </c>
      <c r="G158" s="2">
        <f t="shared" si="50"/>
        <v>0</v>
      </c>
      <c r="H158" s="2">
        <f t="shared" si="50"/>
        <v>0</v>
      </c>
      <c r="I158" s="2">
        <f t="shared" si="50"/>
        <v>0</v>
      </c>
      <c r="J158" s="2">
        <f t="shared" si="50"/>
        <v>0</v>
      </c>
      <c r="K158" s="2">
        <f t="shared" si="50"/>
        <v>0</v>
      </c>
      <c r="L158" s="2">
        <f t="shared" si="50"/>
        <v>0</v>
      </c>
      <c r="M158" s="29" t="s">
        <v>48</v>
      </c>
    </row>
    <row r="159" spans="1:13" s="3" customFormat="1" ht="50.25" customHeight="1" x14ac:dyDescent="0.25">
      <c r="A159" s="34"/>
      <c r="B159" s="1" t="s">
        <v>34</v>
      </c>
      <c r="C159" s="2">
        <f>SUM(D159:L159)</f>
        <v>5679000</v>
      </c>
      <c r="D159" s="2">
        <v>2683700</v>
      </c>
      <c r="E159" s="2">
        <v>2995300</v>
      </c>
      <c r="F159" s="2"/>
      <c r="G159" s="2"/>
      <c r="H159" s="2"/>
      <c r="I159" s="2"/>
      <c r="J159" s="2"/>
      <c r="K159" s="2"/>
      <c r="L159" s="2"/>
      <c r="M159" s="30"/>
    </row>
    <row r="160" spans="1:13" s="3" customFormat="1" ht="52.5" customHeight="1" x14ac:dyDescent="0.25">
      <c r="A160" s="34"/>
      <c r="B160" s="1" t="s">
        <v>21</v>
      </c>
      <c r="C160" s="2">
        <f>SUM(D160:L160)</f>
        <v>2460000</v>
      </c>
      <c r="D160" s="2">
        <v>820000</v>
      </c>
      <c r="E160" s="2">
        <v>820000</v>
      </c>
      <c r="F160" s="2">
        <v>820000</v>
      </c>
      <c r="G160" s="2"/>
      <c r="H160" s="2"/>
      <c r="I160" s="2"/>
      <c r="J160" s="2"/>
      <c r="K160" s="2"/>
      <c r="L160" s="2"/>
      <c r="M160" s="30"/>
    </row>
    <row r="161" spans="1:13" s="3" customFormat="1" ht="31.5" x14ac:dyDescent="0.25">
      <c r="A161" s="33"/>
      <c r="B161" s="1" t="s">
        <v>5</v>
      </c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31"/>
    </row>
    <row r="162" spans="1:13" s="3" customFormat="1" ht="17.25" customHeight="1" x14ac:dyDescent="0.25">
      <c r="A162" s="32" t="s">
        <v>98</v>
      </c>
      <c r="B162" s="1" t="s">
        <v>4</v>
      </c>
      <c r="C162" s="2">
        <f>C163+C164+C165</f>
        <v>113678400</v>
      </c>
      <c r="D162" s="2">
        <f t="shared" ref="D162:G162" si="51">D163+D164+D165</f>
        <v>0</v>
      </c>
      <c r="E162" s="2">
        <f t="shared" si="51"/>
        <v>0</v>
      </c>
      <c r="F162" s="2">
        <f t="shared" si="51"/>
        <v>0</v>
      </c>
      <c r="G162" s="2">
        <f t="shared" si="51"/>
        <v>18946400</v>
      </c>
      <c r="H162" s="2">
        <f t="shared" ref="H162" si="52">H163+H164+H165</f>
        <v>18946400</v>
      </c>
      <c r="I162" s="2">
        <f t="shared" ref="I162" si="53">I163+I164+I165</f>
        <v>18946400</v>
      </c>
      <c r="J162" s="2">
        <f t="shared" ref="J162:L162" si="54">J163+J164+J165</f>
        <v>18946400</v>
      </c>
      <c r="K162" s="2">
        <f t="shared" si="54"/>
        <v>18946400</v>
      </c>
      <c r="L162" s="2">
        <f t="shared" si="54"/>
        <v>18946400</v>
      </c>
      <c r="M162" s="29" t="s">
        <v>51</v>
      </c>
    </row>
    <row r="163" spans="1:13" s="3" customFormat="1" ht="48.75" customHeight="1" x14ac:dyDescent="0.25">
      <c r="A163" s="34"/>
      <c r="B163" s="1" t="s">
        <v>20</v>
      </c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30"/>
    </row>
    <row r="164" spans="1:13" s="3" customFormat="1" ht="51.75" customHeight="1" x14ac:dyDescent="0.25">
      <c r="A164" s="34"/>
      <c r="B164" s="1" t="s">
        <v>21</v>
      </c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30"/>
    </row>
    <row r="165" spans="1:13" s="3" customFormat="1" ht="39.75" customHeight="1" x14ac:dyDescent="0.25">
      <c r="A165" s="33"/>
      <c r="B165" s="1" t="s">
        <v>5</v>
      </c>
      <c r="C165" s="2">
        <f>SUM(D165:L165)</f>
        <v>113678400</v>
      </c>
      <c r="D165" s="2"/>
      <c r="E165" s="5"/>
      <c r="F165" s="5"/>
      <c r="G165" s="9">
        <v>18946400</v>
      </c>
      <c r="H165" s="9">
        <v>18946400</v>
      </c>
      <c r="I165" s="9">
        <v>18946400</v>
      </c>
      <c r="J165" s="9">
        <v>18946400</v>
      </c>
      <c r="K165" s="9">
        <v>18946400</v>
      </c>
      <c r="L165" s="9">
        <v>18946400</v>
      </c>
      <c r="M165" s="31"/>
    </row>
    <row r="166" spans="1:13" s="3" customFormat="1" ht="24" customHeight="1" x14ac:dyDescent="0.25">
      <c r="A166" s="32" t="s">
        <v>107</v>
      </c>
      <c r="B166" s="1" t="s">
        <v>4</v>
      </c>
      <c r="C166" s="2">
        <f t="shared" ref="C166:L168" si="55">C170</f>
        <v>2430264622.0799999</v>
      </c>
      <c r="D166" s="2">
        <f>D168+D169</f>
        <v>156541500</v>
      </c>
      <c r="E166" s="2">
        <f t="shared" si="55"/>
        <v>105665500</v>
      </c>
      <c r="F166" s="2">
        <f t="shared" si="55"/>
        <v>113492600</v>
      </c>
      <c r="G166" s="2">
        <f t="shared" si="55"/>
        <v>342427503.68000001</v>
      </c>
      <c r="H166" s="2">
        <f t="shared" si="55"/>
        <v>342427503.68000001</v>
      </c>
      <c r="I166" s="2">
        <f t="shared" si="55"/>
        <v>342427503.68000001</v>
      </c>
      <c r="J166" s="2">
        <f t="shared" si="55"/>
        <v>342427503.68000001</v>
      </c>
      <c r="K166" s="2">
        <f t="shared" si="55"/>
        <v>342427503.68000001</v>
      </c>
      <c r="L166" s="2">
        <f t="shared" si="55"/>
        <v>342427503.68000001</v>
      </c>
      <c r="M166" s="29" t="s">
        <v>54</v>
      </c>
    </row>
    <row r="167" spans="1:13" s="3" customFormat="1" ht="53.25" customHeight="1" x14ac:dyDescent="0.25">
      <c r="A167" s="34"/>
      <c r="B167" s="1" t="s">
        <v>34</v>
      </c>
      <c r="C167" s="2">
        <f t="shared" si="55"/>
        <v>0</v>
      </c>
      <c r="D167" s="2">
        <f t="shared" si="55"/>
        <v>0</v>
      </c>
      <c r="E167" s="2">
        <f t="shared" si="55"/>
        <v>0</v>
      </c>
      <c r="F167" s="2">
        <f t="shared" si="55"/>
        <v>0</v>
      </c>
      <c r="G167" s="2">
        <f t="shared" si="55"/>
        <v>0</v>
      </c>
      <c r="H167" s="2">
        <f t="shared" si="55"/>
        <v>0</v>
      </c>
      <c r="I167" s="2">
        <f t="shared" si="55"/>
        <v>0</v>
      </c>
      <c r="J167" s="2">
        <f t="shared" si="55"/>
        <v>0</v>
      </c>
      <c r="K167" s="2">
        <f t="shared" si="55"/>
        <v>0</v>
      </c>
      <c r="L167" s="2">
        <f t="shared" si="55"/>
        <v>0</v>
      </c>
      <c r="M167" s="30"/>
    </row>
    <row r="168" spans="1:13" s="3" customFormat="1" ht="49.5" customHeight="1" x14ac:dyDescent="0.25">
      <c r="A168" s="34"/>
      <c r="B168" s="1" t="s">
        <v>21</v>
      </c>
      <c r="C168" s="2">
        <f t="shared" si="55"/>
        <v>2178421800</v>
      </c>
      <c r="D168" s="2">
        <f t="shared" si="55"/>
        <v>156541500</v>
      </c>
      <c r="E168" s="2">
        <f t="shared" si="55"/>
        <v>105665500</v>
      </c>
      <c r="F168" s="2">
        <f t="shared" si="55"/>
        <v>113492600</v>
      </c>
      <c r="G168" s="2">
        <f t="shared" si="55"/>
        <v>300453700</v>
      </c>
      <c r="H168" s="2">
        <f t="shared" si="55"/>
        <v>300453700</v>
      </c>
      <c r="I168" s="2">
        <f t="shared" si="55"/>
        <v>300453700</v>
      </c>
      <c r="J168" s="2">
        <f t="shared" si="55"/>
        <v>300453700</v>
      </c>
      <c r="K168" s="2">
        <f t="shared" si="55"/>
        <v>300453700</v>
      </c>
      <c r="L168" s="2">
        <f t="shared" si="55"/>
        <v>300453700</v>
      </c>
      <c r="M168" s="30"/>
    </row>
    <row r="169" spans="1:13" s="3" customFormat="1" ht="31.5" x14ac:dyDescent="0.25">
      <c r="A169" s="33"/>
      <c r="B169" s="1" t="s">
        <v>5</v>
      </c>
      <c r="C169" s="2">
        <f>C173</f>
        <v>251842822.08000001</v>
      </c>
      <c r="D169" s="2"/>
      <c r="E169" s="2">
        <f t="shared" ref="E169:F169" si="56">E173</f>
        <v>0</v>
      </c>
      <c r="F169" s="2">
        <f t="shared" si="56"/>
        <v>0</v>
      </c>
      <c r="G169" s="2">
        <v>41973803.68</v>
      </c>
      <c r="H169" s="2">
        <v>41973803.68</v>
      </c>
      <c r="I169" s="2">
        <v>41973803.68</v>
      </c>
      <c r="J169" s="2">
        <v>41973803.68</v>
      </c>
      <c r="K169" s="2">
        <v>41973803.68</v>
      </c>
      <c r="L169" s="2">
        <v>41973803.68</v>
      </c>
      <c r="M169" s="31"/>
    </row>
    <row r="170" spans="1:13" s="3" customFormat="1" ht="21.75" customHeight="1" x14ac:dyDescent="0.25">
      <c r="A170" s="32" t="s">
        <v>28</v>
      </c>
      <c r="B170" s="1" t="s">
        <v>4</v>
      </c>
      <c r="C170" s="2">
        <f>C171+C172+C173</f>
        <v>2430264622.0799999</v>
      </c>
      <c r="D170" s="2">
        <f>D172+D173</f>
        <v>156541500</v>
      </c>
      <c r="E170" s="2">
        <f t="shared" ref="E170:L170" si="57">E171+E172+E173</f>
        <v>105665500</v>
      </c>
      <c r="F170" s="2">
        <f t="shared" si="57"/>
        <v>113492600</v>
      </c>
      <c r="G170" s="2">
        <f>G171+G172+G173</f>
        <v>342427503.68000001</v>
      </c>
      <c r="H170" s="2">
        <f t="shared" si="57"/>
        <v>342427503.68000001</v>
      </c>
      <c r="I170" s="2">
        <f t="shared" si="57"/>
        <v>342427503.68000001</v>
      </c>
      <c r="J170" s="2">
        <f t="shared" si="57"/>
        <v>342427503.68000001</v>
      </c>
      <c r="K170" s="2">
        <f t="shared" si="57"/>
        <v>342427503.68000001</v>
      </c>
      <c r="L170" s="2">
        <f t="shared" si="57"/>
        <v>342427503.68000001</v>
      </c>
      <c r="M170" s="29" t="s">
        <v>48</v>
      </c>
    </row>
    <row r="171" spans="1:13" s="3" customFormat="1" ht="54" customHeight="1" x14ac:dyDescent="0.25">
      <c r="A171" s="34"/>
      <c r="B171" s="1" t="s">
        <v>20</v>
      </c>
      <c r="C171" s="2">
        <f>SUM(D171:L171)</f>
        <v>0</v>
      </c>
      <c r="D171" s="2"/>
      <c r="E171" s="2"/>
      <c r="F171" s="2"/>
      <c r="G171" s="2"/>
      <c r="H171" s="2"/>
      <c r="I171" s="2"/>
      <c r="J171" s="2"/>
      <c r="K171" s="2"/>
      <c r="L171" s="2"/>
      <c r="M171" s="30"/>
    </row>
    <row r="172" spans="1:13" s="3" customFormat="1" ht="50.25" customHeight="1" x14ac:dyDescent="0.25">
      <c r="A172" s="34"/>
      <c r="B172" s="1" t="s">
        <v>91</v>
      </c>
      <c r="C172" s="2">
        <f>SUM(D172:L172)</f>
        <v>2178421800</v>
      </c>
      <c r="D172" s="2">
        <v>156541500</v>
      </c>
      <c r="E172" s="2">
        <v>105665500</v>
      </c>
      <c r="F172" s="2">
        <v>113492600</v>
      </c>
      <c r="G172" s="2">
        <f>120453700+180000000</f>
        <v>300453700</v>
      </c>
      <c r="H172" s="2">
        <f t="shared" ref="H172:L172" si="58">120453700+180000000</f>
        <v>300453700</v>
      </c>
      <c r="I172" s="2">
        <f t="shared" si="58"/>
        <v>300453700</v>
      </c>
      <c r="J172" s="2">
        <f t="shared" si="58"/>
        <v>300453700</v>
      </c>
      <c r="K172" s="2">
        <f t="shared" si="58"/>
        <v>300453700</v>
      </c>
      <c r="L172" s="2">
        <f t="shared" si="58"/>
        <v>300453700</v>
      </c>
      <c r="M172" s="30"/>
    </row>
    <row r="173" spans="1:13" s="3" customFormat="1" ht="35.25" customHeight="1" x14ac:dyDescent="0.25">
      <c r="A173" s="33"/>
      <c r="B173" s="1" t="s">
        <v>5</v>
      </c>
      <c r="C173" s="2">
        <f>SUM(D173:L173)</f>
        <v>251842822.08000001</v>
      </c>
      <c r="D173" s="2"/>
      <c r="E173" s="2"/>
      <c r="F173" s="2"/>
      <c r="G173" s="2">
        <v>41973803.68</v>
      </c>
      <c r="H173" s="2">
        <v>41973803.68</v>
      </c>
      <c r="I173" s="2">
        <v>41973803.68</v>
      </c>
      <c r="J173" s="2">
        <v>41973803.68</v>
      </c>
      <c r="K173" s="2">
        <v>41973803.68</v>
      </c>
      <c r="L173" s="2">
        <v>41973803.68</v>
      </c>
      <c r="M173" s="31"/>
    </row>
    <row r="174" spans="1:13" s="3" customFormat="1" ht="19.5" customHeight="1" x14ac:dyDescent="0.25">
      <c r="A174" s="32" t="s">
        <v>97</v>
      </c>
      <c r="B174" s="1" t="s">
        <v>4</v>
      </c>
      <c r="C174" s="2">
        <f>C175+C176+C177</f>
        <v>2746141898.2900004</v>
      </c>
      <c r="D174" s="2">
        <f>D175+D176+D177</f>
        <v>230343318.31</v>
      </c>
      <c r="E174" s="2">
        <f t="shared" ref="E174:L174" si="59">E175+E176+E177</f>
        <v>170941510.53</v>
      </c>
      <c r="F174" s="2">
        <f t="shared" si="59"/>
        <v>176613647.37</v>
      </c>
      <c r="G174" s="2">
        <f t="shared" si="59"/>
        <v>361373903.68000001</v>
      </c>
      <c r="H174" s="2">
        <f t="shared" si="59"/>
        <v>361373903.68000001</v>
      </c>
      <c r="I174" s="2">
        <f t="shared" si="59"/>
        <v>361373903.68000001</v>
      </c>
      <c r="J174" s="2">
        <f t="shared" si="59"/>
        <v>361373903.68000001</v>
      </c>
      <c r="K174" s="2">
        <f t="shared" si="59"/>
        <v>361373903.68000001</v>
      </c>
      <c r="L174" s="2">
        <f t="shared" si="59"/>
        <v>361373903.68000001</v>
      </c>
      <c r="M174" s="29"/>
    </row>
    <row r="175" spans="1:13" s="3" customFormat="1" ht="49.5" customHeight="1" x14ac:dyDescent="0.25">
      <c r="A175" s="34"/>
      <c r="B175" s="1" t="s">
        <v>20</v>
      </c>
      <c r="C175" s="2">
        <f>C151+C155+C159+C163+C167</f>
        <v>174513390.03</v>
      </c>
      <c r="D175" s="2">
        <f t="shared" ref="D175:L175" si="60">D151+D155+D159+D163+D167</f>
        <v>63938590.030000001</v>
      </c>
      <c r="E175" s="2">
        <f t="shared" si="60"/>
        <v>56364100</v>
      </c>
      <c r="F175" s="2">
        <f t="shared" si="60"/>
        <v>54210700</v>
      </c>
      <c r="G175" s="2">
        <f t="shared" si="60"/>
        <v>0</v>
      </c>
      <c r="H175" s="2">
        <f t="shared" si="60"/>
        <v>0</v>
      </c>
      <c r="I175" s="2">
        <f t="shared" si="60"/>
        <v>0</v>
      </c>
      <c r="J175" s="2">
        <f t="shared" si="60"/>
        <v>0</v>
      </c>
      <c r="K175" s="2">
        <f t="shared" si="60"/>
        <v>0</v>
      </c>
      <c r="L175" s="2">
        <f t="shared" si="60"/>
        <v>0</v>
      </c>
      <c r="M175" s="30"/>
    </row>
    <row r="176" spans="1:13" s="3" customFormat="1" ht="51" customHeight="1" x14ac:dyDescent="0.25">
      <c r="A176" s="34"/>
      <c r="B176" s="1" t="s">
        <v>21</v>
      </c>
      <c r="C176" s="2">
        <f t="shared" ref="C176" si="61">C152+C156+C160+C164+C168</f>
        <v>2204768247.3600001</v>
      </c>
      <c r="D176" s="2">
        <f t="shared" ref="D176:L176" si="62">D152+D156+D160+D164+D168</f>
        <v>165929947.36000001</v>
      </c>
      <c r="E176" s="2">
        <f t="shared" si="62"/>
        <v>114144500</v>
      </c>
      <c r="F176" s="2">
        <f t="shared" si="62"/>
        <v>121971600</v>
      </c>
      <c r="G176" s="2">
        <f t="shared" si="62"/>
        <v>300453700</v>
      </c>
      <c r="H176" s="2">
        <f t="shared" si="62"/>
        <v>300453700</v>
      </c>
      <c r="I176" s="2">
        <f t="shared" si="62"/>
        <v>300453700</v>
      </c>
      <c r="J176" s="2">
        <f t="shared" si="62"/>
        <v>300453700</v>
      </c>
      <c r="K176" s="2">
        <f t="shared" si="62"/>
        <v>300453700</v>
      </c>
      <c r="L176" s="2">
        <f t="shared" si="62"/>
        <v>300453700</v>
      </c>
      <c r="M176" s="30"/>
    </row>
    <row r="177" spans="1:13" s="3" customFormat="1" ht="37.5" customHeight="1" x14ac:dyDescent="0.25">
      <c r="A177" s="33"/>
      <c r="B177" s="1" t="s">
        <v>5</v>
      </c>
      <c r="C177" s="2">
        <f>D177+E177+F177+G177+H177+I177+J177+K177+L177</f>
        <v>366860260.90000004</v>
      </c>
      <c r="D177" s="2">
        <f t="shared" ref="D177:L177" si="63">D153+D157+D161+D165+D169</f>
        <v>474780.92000000004</v>
      </c>
      <c r="E177" s="2">
        <f t="shared" si="63"/>
        <v>432910.53</v>
      </c>
      <c r="F177" s="2">
        <f t="shared" si="63"/>
        <v>431347.37</v>
      </c>
      <c r="G177" s="2">
        <f t="shared" si="63"/>
        <v>60920203.68</v>
      </c>
      <c r="H177" s="2">
        <f t="shared" si="63"/>
        <v>60920203.68</v>
      </c>
      <c r="I177" s="2">
        <f t="shared" si="63"/>
        <v>60920203.68</v>
      </c>
      <c r="J177" s="2">
        <f t="shared" si="63"/>
        <v>60920203.68</v>
      </c>
      <c r="K177" s="2">
        <f t="shared" si="63"/>
        <v>60920203.68</v>
      </c>
      <c r="L177" s="2">
        <f t="shared" si="63"/>
        <v>60920203.68</v>
      </c>
      <c r="M177" s="31"/>
    </row>
    <row r="178" spans="1:13" s="3" customFormat="1" ht="24" customHeight="1" x14ac:dyDescent="0.25">
      <c r="A178" s="26" t="s">
        <v>76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8"/>
    </row>
    <row r="179" spans="1:13" s="3" customFormat="1" ht="26.25" customHeight="1" x14ac:dyDescent="0.25">
      <c r="A179" s="26" t="s">
        <v>19</v>
      </c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8"/>
    </row>
    <row r="180" spans="1:13" s="3" customFormat="1" ht="24.75" customHeight="1" x14ac:dyDescent="0.25">
      <c r="A180" s="32" t="s">
        <v>82</v>
      </c>
      <c r="B180" s="1" t="s">
        <v>4</v>
      </c>
      <c r="C180" s="2">
        <f>C182+C183+C181</f>
        <v>1740444494.3899999</v>
      </c>
      <c r="D180" s="2">
        <f>D182+D183+D181</f>
        <v>1740444494.3899999</v>
      </c>
      <c r="E180" s="2">
        <f t="shared" ref="E180" si="64">E182+E183</f>
        <v>0</v>
      </c>
      <c r="F180" s="2">
        <f t="shared" ref="F180:L180" si="65">F182+F183</f>
        <v>0</v>
      </c>
      <c r="G180" s="2">
        <f t="shared" si="65"/>
        <v>0</v>
      </c>
      <c r="H180" s="2">
        <f t="shared" si="65"/>
        <v>0</v>
      </c>
      <c r="I180" s="2">
        <f t="shared" si="65"/>
        <v>0</v>
      </c>
      <c r="J180" s="2">
        <f t="shared" si="65"/>
        <v>0</v>
      </c>
      <c r="K180" s="2">
        <f t="shared" si="65"/>
        <v>0</v>
      </c>
      <c r="L180" s="2">
        <f t="shared" si="65"/>
        <v>0</v>
      </c>
      <c r="M180" s="29" t="s">
        <v>48</v>
      </c>
    </row>
    <row r="181" spans="1:13" s="3" customFormat="1" ht="51" customHeight="1" x14ac:dyDescent="0.25">
      <c r="A181" s="34"/>
      <c r="B181" s="1" t="s">
        <v>20</v>
      </c>
      <c r="C181" s="2">
        <f>C197+C185+C189</f>
        <v>480425000</v>
      </c>
      <c r="D181" s="2">
        <f>D197+D185+D189</f>
        <v>480425000</v>
      </c>
      <c r="E181" s="2"/>
      <c r="F181" s="2"/>
      <c r="G181" s="2"/>
      <c r="H181" s="2"/>
      <c r="I181" s="2"/>
      <c r="J181" s="2"/>
      <c r="K181" s="2"/>
      <c r="L181" s="2"/>
      <c r="M181" s="30"/>
    </row>
    <row r="182" spans="1:13" s="3" customFormat="1" ht="49.5" customHeight="1" x14ac:dyDescent="0.25">
      <c r="A182" s="34"/>
      <c r="B182" s="1" t="s">
        <v>21</v>
      </c>
      <c r="C182" s="2">
        <f>C198+C186+C190</f>
        <v>1068428500</v>
      </c>
      <c r="D182" s="2">
        <f>D198+D186+D190</f>
        <v>1068428500</v>
      </c>
      <c r="E182" s="2">
        <f>E198+E186</f>
        <v>0</v>
      </c>
      <c r="F182" s="2">
        <f t="shared" ref="F182:L182" si="66">F198</f>
        <v>0</v>
      </c>
      <c r="G182" s="2">
        <f t="shared" si="66"/>
        <v>0</v>
      </c>
      <c r="H182" s="2">
        <f t="shared" si="66"/>
        <v>0</v>
      </c>
      <c r="I182" s="2">
        <f t="shared" si="66"/>
        <v>0</v>
      </c>
      <c r="J182" s="2">
        <f t="shared" si="66"/>
        <v>0</v>
      </c>
      <c r="K182" s="2">
        <f t="shared" si="66"/>
        <v>0</v>
      </c>
      <c r="L182" s="2">
        <f t="shared" si="66"/>
        <v>0</v>
      </c>
      <c r="M182" s="30"/>
    </row>
    <row r="183" spans="1:13" s="3" customFormat="1" ht="36.75" customHeight="1" x14ac:dyDescent="0.25">
      <c r="A183" s="33"/>
      <c r="B183" s="1" t="s">
        <v>5</v>
      </c>
      <c r="C183" s="2">
        <f>C187+C193+C195+C199+C191</f>
        <v>191590994.38999999</v>
      </c>
      <c r="D183" s="2">
        <f>D187+D193+D195+D199+D191</f>
        <v>191590994.38999999</v>
      </c>
      <c r="E183" s="2">
        <f t="shared" ref="E183:L183" si="67">E187+E193+E195+E199</f>
        <v>0</v>
      </c>
      <c r="F183" s="2">
        <f t="shared" si="67"/>
        <v>0</v>
      </c>
      <c r="G183" s="2">
        <f t="shared" si="67"/>
        <v>0</v>
      </c>
      <c r="H183" s="2">
        <f t="shared" si="67"/>
        <v>0</v>
      </c>
      <c r="I183" s="2">
        <f t="shared" si="67"/>
        <v>0</v>
      </c>
      <c r="J183" s="2">
        <f t="shared" si="67"/>
        <v>0</v>
      </c>
      <c r="K183" s="2">
        <f t="shared" si="67"/>
        <v>0</v>
      </c>
      <c r="L183" s="2">
        <f t="shared" si="67"/>
        <v>0</v>
      </c>
      <c r="M183" s="31"/>
    </row>
    <row r="184" spans="1:13" s="3" customFormat="1" ht="21.75" customHeight="1" x14ac:dyDescent="0.25">
      <c r="A184" s="32" t="s">
        <v>96</v>
      </c>
      <c r="B184" s="1" t="s">
        <v>4</v>
      </c>
      <c r="C184" s="2">
        <f>SUM(D184:L184)</f>
        <v>206995705.26999998</v>
      </c>
      <c r="D184" s="2">
        <f>D185+D186+D187</f>
        <v>206995705.26999998</v>
      </c>
      <c r="E184" s="2">
        <f>E186+E187</f>
        <v>0</v>
      </c>
      <c r="F184" s="2"/>
      <c r="G184" s="2"/>
      <c r="H184" s="2">
        <f>H186+H18</f>
        <v>0</v>
      </c>
      <c r="I184" s="2">
        <f>I186+I18</f>
        <v>0</v>
      </c>
      <c r="J184" s="2">
        <f>J186+J18</f>
        <v>0</v>
      </c>
      <c r="K184" s="2">
        <f>K186+K18</f>
        <v>0</v>
      </c>
      <c r="L184" s="2">
        <f>L186+L18</f>
        <v>0</v>
      </c>
      <c r="M184" s="29" t="s">
        <v>51</v>
      </c>
    </row>
    <row r="185" spans="1:13" s="3" customFormat="1" ht="53.25" customHeight="1" x14ac:dyDescent="0.25">
      <c r="A185" s="34"/>
      <c r="B185" s="1" t="s">
        <v>34</v>
      </c>
      <c r="C185" s="2">
        <f>D185</f>
        <v>71706109.299999997</v>
      </c>
      <c r="D185" s="2">
        <v>71706109.299999997</v>
      </c>
      <c r="E185" s="2"/>
      <c r="F185" s="2"/>
      <c r="G185" s="2"/>
      <c r="H185" s="2"/>
      <c r="I185" s="2"/>
      <c r="J185" s="2"/>
      <c r="K185" s="2"/>
      <c r="L185" s="2"/>
      <c r="M185" s="30"/>
    </row>
    <row r="186" spans="1:13" s="3" customFormat="1" ht="54" customHeight="1" x14ac:dyDescent="0.25">
      <c r="A186" s="34"/>
      <c r="B186" s="1" t="s">
        <v>21</v>
      </c>
      <c r="C186" s="2">
        <f>D186</f>
        <v>112377968.39</v>
      </c>
      <c r="D186" s="2">
        <v>112377968.39</v>
      </c>
      <c r="E186" s="2"/>
      <c r="F186" s="2"/>
      <c r="G186" s="2"/>
      <c r="H186" s="2"/>
      <c r="I186" s="2"/>
      <c r="J186" s="2"/>
      <c r="K186" s="2"/>
      <c r="L186" s="2"/>
      <c r="M186" s="30"/>
    </row>
    <row r="187" spans="1:13" s="3" customFormat="1" ht="36.75" customHeight="1" x14ac:dyDescent="0.25">
      <c r="A187" s="34"/>
      <c r="B187" s="1" t="s">
        <v>5</v>
      </c>
      <c r="C187" s="2">
        <f>D187</f>
        <v>22911627.579999998</v>
      </c>
      <c r="D187" s="2">
        <f>22769527.58+142100</f>
        <v>22911627.579999998</v>
      </c>
      <c r="E187" s="2"/>
      <c r="F187" s="2"/>
      <c r="G187" s="2"/>
      <c r="H187" s="2"/>
      <c r="I187" s="2"/>
      <c r="J187" s="2"/>
      <c r="K187" s="2"/>
      <c r="L187" s="2"/>
      <c r="M187" s="31"/>
    </row>
    <row r="188" spans="1:13" s="3" customFormat="1" ht="36.75" customHeight="1" x14ac:dyDescent="0.25">
      <c r="A188" s="34"/>
      <c r="B188" s="1" t="s">
        <v>4</v>
      </c>
      <c r="C188" s="2">
        <f>SUM(D188:L188)</f>
        <v>2580000</v>
      </c>
      <c r="D188" s="2">
        <f>D189+D190+D191</f>
        <v>2580000</v>
      </c>
      <c r="E188" s="2"/>
      <c r="F188" s="2"/>
      <c r="G188" s="2"/>
      <c r="H188" s="2"/>
      <c r="I188" s="2"/>
      <c r="J188" s="2"/>
      <c r="K188" s="2"/>
      <c r="L188" s="2"/>
      <c r="M188" s="36" t="s">
        <v>106</v>
      </c>
    </row>
    <row r="189" spans="1:13" s="3" customFormat="1" ht="49.5" customHeight="1" x14ac:dyDescent="0.25">
      <c r="A189" s="34"/>
      <c r="B189" s="1" t="s">
        <v>34</v>
      </c>
      <c r="C189" s="2">
        <f>D189</f>
        <v>895518</v>
      </c>
      <c r="D189" s="2">
        <v>895518</v>
      </c>
      <c r="E189" s="2"/>
      <c r="F189" s="2"/>
      <c r="G189" s="2"/>
      <c r="H189" s="2"/>
      <c r="I189" s="2"/>
      <c r="J189" s="2"/>
      <c r="K189" s="2"/>
      <c r="L189" s="2"/>
      <c r="M189" s="37"/>
    </row>
    <row r="190" spans="1:13" s="3" customFormat="1" ht="36.75" customHeight="1" x14ac:dyDescent="0.25">
      <c r="A190" s="34"/>
      <c r="B190" s="1" t="s">
        <v>21</v>
      </c>
      <c r="C190" s="2">
        <f>SUM(D190:L190)</f>
        <v>1400682</v>
      </c>
      <c r="D190" s="2">
        <v>1400682</v>
      </c>
      <c r="E190" s="2"/>
      <c r="F190" s="2"/>
      <c r="G190" s="2"/>
      <c r="H190" s="2"/>
      <c r="I190" s="2"/>
      <c r="J190" s="2"/>
      <c r="K190" s="2"/>
      <c r="L190" s="2"/>
      <c r="M190" s="37"/>
    </row>
    <row r="191" spans="1:13" s="3" customFormat="1" ht="36.75" customHeight="1" x14ac:dyDescent="0.25">
      <c r="A191" s="33"/>
      <c r="B191" s="1" t="s">
        <v>5</v>
      </c>
      <c r="C191" s="2">
        <f>SUM(D191:L191)</f>
        <v>283800</v>
      </c>
      <c r="D191" s="2">
        <v>283800</v>
      </c>
      <c r="E191" s="2"/>
      <c r="F191" s="2"/>
      <c r="G191" s="2"/>
      <c r="H191" s="2"/>
      <c r="I191" s="2"/>
      <c r="J191" s="2"/>
      <c r="K191" s="2"/>
      <c r="L191" s="2"/>
      <c r="M191" s="38"/>
    </row>
    <row r="192" spans="1:13" s="3" customFormat="1" ht="223.5" hidden="1" customHeight="1" x14ac:dyDescent="0.25">
      <c r="A192" s="32" t="s">
        <v>94</v>
      </c>
      <c r="B192" s="1" t="s">
        <v>4</v>
      </c>
      <c r="C192" s="2">
        <f>C193</f>
        <v>0</v>
      </c>
      <c r="D192" s="2">
        <f t="shared" ref="D192:L192" si="68">D193</f>
        <v>0</v>
      </c>
      <c r="E192" s="2">
        <f t="shared" si="68"/>
        <v>0</v>
      </c>
      <c r="F192" s="2">
        <f t="shared" si="68"/>
        <v>0</v>
      </c>
      <c r="G192" s="2">
        <f t="shared" si="68"/>
        <v>0</v>
      </c>
      <c r="H192" s="2">
        <f t="shared" si="68"/>
        <v>0</v>
      </c>
      <c r="I192" s="2">
        <f t="shared" si="68"/>
        <v>0</v>
      </c>
      <c r="J192" s="2">
        <f t="shared" si="68"/>
        <v>0</v>
      </c>
      <c r="K192" s="2">
        <f t="shared" si="68"/>
        <v>0</v>
      </c>
      <c r="L192" s="2">
        <f t="shared" si="68"/>
        <v>0</v>
      </c>
      <c r="M192" s="29" t="s">
        <v>51</v>
      </c>
    </row>
    <row r="193" spans="1:13" s="3" customFormat="1" ht="85.5" hidden="1" customHeight="1" x14ac:dyDescent="0.25">
      <c r="A193" s="33"/>
      <c r="B193" s="1" t="s">
        <v>5</v>
      </c>
      <c r="C193" s="2">
        <f>D193+E193+F193+G193+H193+I193+J193+K193+L193</f>
        <v>0</v>
      </c>
      <c r="D193" s="2"/>
      <c r="E193" s="2"/>
      <c r="F193" s="2"/>
      <c r="G193" s="2"/>
      <c r="H193" s="2"/>
      <c r="I193" s="2"/>
      <c r="J193" s="2"/>
      <c r="K193" s="2"/>
      <c r="L193" s="2"/>
      <c r="M193" s="31"/>
    </row>
    <row r="194" spans="1:13" s="3" customFormat="1" ht="96" hidden="1" customHeight="1" x14ac:dyDescent="0.25">
      <c r="A194" s="32" t="s">
        <v>95</v>
      </c>
      <c r="B194" s="1" t="s">
        <v>4</v>
      </c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9" t="s">
        <v>51</v>
      </c>
    </row>
    <row r="195" spans="1:13" s="3" customFormat="1" ht="42.75" hidden="1" customHeight="1" x14ac:dyDescent="0.25">
      <c r="A195" s="33"/>
      <c r="B195" s="1" t="s">
        <v>5</v>
      </c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31"/>
    </row>
    <row r="196" spans="1:13" s="3" customFormat="1" ht="19.5" customHeight="1" x14ac:dyDescent="0.25">
      <c r="A196" s="32" t="s">
        <v>116</v>
      </c>
      <c r="B196" s="1" t="s">
        <v>4</v>
      </c>
      <c r="C196" s="2">
        <f>C198+C199+C197</f>
        <v>1530868789.1200001</v>
      </c>
      <c r="D196" s="2">
        <f>D198+D199+D197</f>
        <v>1530868789.1200001</v>
      </c>
      <c r="E196" s="2">
        <f t="shared" ref="E196:L196" si="69">E198+E199</f>
        <v>0</v>
      </c>
      <c r="F196" s="2">
        <f t="shared" si="69"/>
        <v>0</v>
      </c>
      <c r="G196" s="2">
        <f t="shared" si="69"/>
        <v>0</v>
      </c>
      <c r="H196" s="2">
        <f t="shared" si="69"/>
        <v>0</v>
      </c>
      <c r="I196" s="2">
        <f t="shared" si="69"/>
        <v>0</v>
      </c>
      <c r="J196" s="2">
        <f t="shared" si="69"/>
        <v>0</v>
      </c>
      <c r="K196" s="2">
        <f t="shared" si="69"/>
        <v>0</v>
      </c>
      <c r="L196" s="2">
        <f t="shared" si="69"/>
        <v>0</v>
      </c>
      <c r="M196" s="29" t="s">
        <v>51</v>
      </c>
    </row>
    <row r="197" spans="1:13" s="3" customFormat="1" ht="47.25" x14ac:dyDescent="0.25">
      <c r="A197" s="34"/>
      <c r="B197" s="1" t="s">
        <v>34</v>
      </c>
      <c r="C197" s="2">
        <f>D197</f>
        <v>407823372.69999999</v>
      </c>
      <c r="D197" s="2">
        <v>407823372.69999999</v>
      </c>
      <c r="E197" s="2"/>
      <c r="F197" s="2"/>
      <c r="G197" s="2"/>
      <c r="H197" s="2"/>
      <c r="I197" s="2"/>
      <c r="J197" s="2"/>
      <c r="K197" s="2"/>
      <c r="L197" s="2"/>
      <c r="M197" s="30"/>
    </row>
    <row r="198" spans="1:13" s="3" customFormat="1" ht="51" customHeight="1" x14ac:dyDescent="0.25">
      <c r="A198" s="34"/>
      <c r="B198" s="1" t="s">
        <v>21</v>
      </c>
      <c r="C198" s="2">
        <f>SUM(D198:L198)</f>
        <v>954649849.61000001</v>
      </c>
      <c r="D198" s="2">
        <v>954649849.61000001</v>
      </c>
      <c r="E198" s="2"/>
      <c r="F198" s="2"/>
      <c r="G198" s="2"/>
      <c r="H198" s="2"/>
      <c r="I198" s="2"/>
      <c r="J198" s="2"/>
      <c r="K198" s="2"/>
      <c r="L198" s="2"/>
      <c r="M198" s="30"/>
    </row>
    <row r="199" spans="1:13" s="3" customFormat="1" ht="33.75" customHeight="1" x14ac:dyDescent="0.25">
      <c r="A199" s="33"/>
      <c r="B199" s="1" t="s">
        <v>5</v>
      </c>
      <c r="C199" s="2">
        <f>SUM(D199:L199)</f>
        <v>168395566.81</v>
      </c>
      <c r="D199" s="2">
        <v>168395566.81</v>
      </c>
      <c r="E199" s="2"/>
      <c r="F199" s="2"/>
      <c r="G199" s="2"/>
      <c r="H199" s="2"/>
      <c r="I199" s="2"/>
      <c r="J199" s="2"/>
      <c r="K199" s="2"/>
      <c r="L199" s="2"/>
      <c r="M199" s="31"/>
    </row>
    <row r="200" spans="1:13" s="3" customFormat="1" ht="21" customHeight="1" x14ac:dyDescent="0.25">
      <c r="A200" s="32" t="s">
        <v>93</v>
      </c>
      <c r="B200" s="1" t="s">
        <v>4</v>
      </c>
      <c r="C200" s="2">
        <f>C202+C203+C201</f>
        <v>1740444494.3899999</v>
      </c>
      <c r="D200" s="2">
        <f>D202+D203+D201</f>
        <v>1740444494.3899999</v>
      </c>
      <c r="E200" s="2">
        <f t="shared" ref="E200:L200" si="70">E202+E203</f>
        <v>0</v>
      </c>
      <c r="F200" s="2">
        <f t="shared" si="70"/>
        <v>0</v>
      </c>
      <c r="G200" s="2">
        <f t="shared" si="70"/>
        <v>0</v>
      </c>
      <c r="H200" s="2">
        <f t="shared" si="70"/>
        <v>0</v>
      </c>
      <c r="I200" s="2">
        <f t="shared" si="70"/>
        <v>0</v>
      </c>
      <c r="J200" s="2">
        <f t="shared" si="70"/>
        <v>0</v>
      </c>
      <c r="K200" s="2">
        <f t="shared" si="70"/>
        <v>0</v>
      </c>
      <c r="L200" s="2">
        <f t="shared" si="70"/>
        <v>0</v>
      </c>
      <c r="M200" s="29"/>
    </row>
    <row r="201" spans="1:13" s="3" customFormat="1" ht="21" customHeight="1" x14ac:dyDescent="0.25">
      <c r="A201" s="34"/>
      <c r="B201" s="1" t="s">
        <v>34</v>
      </c>
      <c r="C201" s="2">
        <f>C197+C185+C189</f>
        <v>480425000</v>
      </c>
      <c r="D201" s="2">
        <f>D197+D185+D189</f>
        <v>480425000</v>
      </c>
      <c r="E201" s="2"/>
      <c r="F201" s="2"/>
      <c r="G201" s="2"/>
      <c r="H201" s="2"/>
      <c r="I201" s="2"/>
      <c r="J201" s="2"/>
      <c r="K201" s="2"/>
      <c r="L201" s="2"/>
      <c r="M201" s="30"/>
    </row>
    <row r="202" spans="1:13" s="3" customFormat="1" ht="50.25" customHeight="1" x14ac:dyDescent="0.25">
      <c r="A202" s="34"/>
      <c r="B202" s="1" t="s">
        <v>21</v>
      </c>
      <c r="C202" s="2">
        <f t="shared" ref="C202:L202" si="71">C182</f>
        <v>1068428500</v>
      </c>
      <c r="D202" s="2">
        <f t="shared" si="71"/>
        <v>1068428500</v>
      </c>
      <c r="E202" s="2">
        <f t="shared" si="71"/>
        <v>0</v>
      </c>
      <c r="F202" s="2">
        <f t="shared" si="71"/>
        <v>0</v>
      </c>
      <c r="G202" s="2">
        <f t="shared" si="71"/>
        <v>0</v>
      </c>
      <c r="H202" s="2">
        <f t="shared" si="71"/>
        <v>0</v>
      </c>
      <c r="I202" s="2">
        <f t="shared" si="71"/>
        <v>0</v>
      </c>
      <c r="J202" s="2">
        <f t="shared" si="71"/>
        <v>0</v>
      </c>
      <c r="K202" s="2">
        <f t="shared" si="71"/>
        <v>0</v>
      </c>
      <c r="L202" s="2">
        <f t="shared" si="71"/>
        <v>0</v>
      </c>
      <c r="M202" s="30"/>
    </row>
    <row r="203" spans="1:13" s="3" customFormat="1" ht="34.5" customHeight="1" x14ac:dyDescent="0.25">
      <c r="A203" s="33"/>
      <c r="B203" s="1" t="s">
        <v>5</v>
      </c>
      <c r="C203" s="2">
        <f t="shared" ref="C203:L203" si="72">C183</f>
        <v>191590994.38999999</v>
      </c>
      <c r="D203" s="2">
        <f t="shared" si="72"/>
        <v>191590994.38999999</v>
      </c>
      <c r="E203" s="2">
        <f t="shared" si="72"/>
        <v>0</v>
      </c>
      <c r="F203" s="2">
        <f t="shared" si="72"/>
        <v>0</v>
      </c>
      <c r="G203" s="2">
        <f t="shared" si="72"/>
        <v>0</v>
      </c>
      <c r="H203" s="2">
        <f t="shared" si="72"/>
        <v>0</v>
      </c>
      <c r="I203" s="2">
        <f t="shared" si="72"/>
        <v>0</v>
      </c>
      <c r="J203" s="2">
        <f t="shared" si="72"/>
        <v>0</v>
      </c>
      <c r="K203" s="2">
        <f t="shared" si="72"/>
        <v>0</v>
      </c>
      <c r="L203" s="2">
        <f t="shared" si="72"/>
        <v>0</v>
      </c>
      <c r="M203" s="31"/>
    </row>
    <row r="204" spans="1:13" s="3" customFormat="1" ht="32.25" customHeight="1" x14ac:dyDescent="0.25">
      <c r="A204" s="32" t="s">
        <v>23</v>
      </c>
      <c r="B204" s="1" t="s">
        <v>4</v>
      </c>
      <c r="C204" s="2">
        <f>C208+C212</f>
        <v>14473533536.199999</v>
      </c>
      <c r="D204" s="2">
        <f>D208+D212</f>
        <v>3987915060.1599998</v>
      </c>
      <c r="E204" s="2">
        <f t="shared" ref="E204:L204" si="73">E208+E212</f>
        <v>623401765.69000006</v>
      </c>
      <c r="F204" s="2">
        <f t="shared" si="73"/>
        <v>650346710.35000002</v>
      </c>
      <c r="G204" s="2">
        <f t="shared" si="73"/>
        <v>1477910000</v>
      </c>
      <c r="H204" s="2">
        <f t="shared" si="73"/>
        <v>1499670000</v>
      </c>
      <c r="I204" s="2">
        <f t="shared" si="73"/>
        <v>1522310000</v>
      </c>
      <c r="J204" s="2">
        <f t="shared" si="73"/>
        <v>1545850000</v>
      </c>
      <c r="K204" s="2">
        <f t="shared" si="73"/>
        <v>1570330000</v>
      </c>
      <c r="L204" s="2">
        <f t="shared" si="73"/>
        <v>1595800000</v>
      </c>
      <c r="M204" s="29"/>
    </row>
    <row r="205" spans="1:13" s="3" customFormat="1" ht="50.25" customHeight="1" x14ac:dyDescent="0.25">
      <c r="A205" s="34"/>
      <c r="B205" s="1" t="s">
        <v>34</v>
      </c>
      <c r="C205" s="2">
        <f>C209+C213</f>
        <v>654938390.02999997</v>
      </c>
      <c r="D205" s="2">
        <f t="shared" ref="D205" si="74">D209+D213</f>
        <v>544363590.02999997</v>
      </c>
      <c r="E205" s="2">
        <f t="shared" ref="E205:L206" si="75">E209+E213</f>
        <v>56364100</v>
      </c>
      <c r="F205" s="2">
        <f t="shared" si="75"/>
        <v>54210700</v>
      </c>
      <c r="G205" s="2">
        <f t="shared" si="75"/>
        <v>0</v>
      </c>
      <c r="H205" s="2">
        <f t="shared" si="75"/>
        <v>0</v>
      </c>
      <c r="I205" s="2">
        <f t="shared" si="75"/>
        <v>0</v>
      </c>
      <c r="J205" s="2">
        <f t="shared" si="75"/>
        <v>0</v>
      </c>
      <c r="K205" s="2">
        <f t="shared" si="75"/>
        <v>0</v>
      </c>
      <c r="L205" s="2">
        <f t="shared" si="75"/>
        <v>0</v>
      </c>
      <c r="M205" s="30"/>
    </row>
    <row r="206" spans="1:13" s="3" customFormat="1" ht="54.75" customHeight="1" x14ac:dyDescent="0.25">
      <c r="A206" s="34"/>
      <c r="B206" s="1" t="s">
        <v>91</v>
      </c>
      <c r="C206" s="2">
        <f>C214+C210</f>
        <v>8367075347.3600006</v>
      </c>
      <c r="D206" s="2">
        <f t="shared" ref="D206" si="76">D210+D214</f>
        <v>2704722547.3600001</v>
      </c>
      <c r="E206" s="2">
        <f t="shared" si="75"/>
        <v>264890700</v>
      </c>
      <c r="F206" s="2">
        <f t="shared" si="75"/>
        <v>297762100</v>
      </c>
      <c r="G206" s="2">
        <f>G210+G214</f>
        <v>849950000</v>
      </c>
      <c r="H206" s="2">
        <f t="shared" si="75"/>
        <v>849950000</v>
      </c>
      <c r="I206" s="2">
        <f t="shared" si="75"/>
        <v>849950000</v>
      </c>
      <c r="J206" s="2">
        <f t="shared" si="75"/>
        <v>849950000</v>
      </c>
      <c r="K206" s="2">
        <f t="shared" si="75"/>
        <v>849950000</v>
      </c>
      <c r="L206" s="2">
        <f t="shared" si="75"/>
        <v>849950000</v>
      </c>
      <c r="M206" s="30"/>
    </row>
    <row r="207" spans="1:13" s="3" customFormat="1" ht="36" customHeight="1" x14ac:dyDescent="0.25">
      <c r="A207" s="33"/>
      <c r="B207" s="1" t="s">
        <v>5</v>
      </c>
      <c r="C207" s="2">
        <f>C211+C215</f>
        <v>5451519798.8099995</v>
      </c>
      <c r="D207" s="2">
        <f>D211+D215</f>
        <v>738828922.76999998</v>
      </c>
      <c r="E207" s="2">
        <f t="shared" ref="E207:L207" si="77">E211+E215</f>
        <v>302146965.69</v>
      </c>
      <c r="F207" s="2">
        <f t="shared" si="77"/>
        <v>298373910.34999996</v>
      </c>
      <c r="G207" s="2">
        <f>G211+G215</f>
        <v>627960000</v>
      </c>
      <c r="H207" s="2">
        <f t="shared" si="77"/>
        <v>649720000</v>
      </c>
      <c r="I207" s="2">
        <f t="shared" si="77"/>
        <v>672360000</v>
      </c>
      <c r="J207" s="2">
        <f t="shared" si="77"/>
        <v>695900000</v>
      </c>
      <c r="K207" s="2">
        <f t="shared" si="77"/>
        <v>720380000</v>
      </c>
      <c r="L207" s="2">
        <f t="shared" si="77"/>
        <v>745850000</v>
      </c>
      <c r="M207" s="31"/>
    </row>
    <row r="208" spans="1:13" s="3" customFormat="1" ht="23.25" customHeight="1" x14ac:dyDescent="0.25">
      <c r="A208" s="32" t="s">
        <v>49</v>
      </c>
      <c r="B208" s="1" t="s">
        <v>4</v>
      </c>
      <c r="C208" s="2">
        <f>C210+C211+C209</f>
        <v>12020564205.51</v>
      </c>
      <c r="D208" s="2">
        <f>D210+D211+D209</f>
        <v>2059178483.96</v>
      </c>
      <c r="E208" s="2">
        <f t="shared" ref="E208:L208" si="78">E210+E211+E209</f>
        <v>362115520.97000003</v>
      </c>
      <c r="F208" s="2">
        <f t="shared" si="78"/>
        <v>397880800.06</v>
      </c>
      <c r="G208" s="2">
        <f t="shared" si="78"/>
        <v>1476163233.4200001</v>
      </c>
      <c r="H208" s="2">
        <f t="shared" si="78"/>
        <v>1497923233.4200001</v>
      </c>
      <c r="I208" s="2">
        <f t="shared" si="78"/>
        <v>1520563233.4200001</v>
      </c>
      <c r="J208" s="2">
        <f t="shared" si="78"/>
        <v>1544103233.4200001</v>
      </c>
      <c r="K208" s="2">
        <f t="shared" si="78"/>
        <v>1568583233.4200001</v>
      </c>
      <c r="L208" s="2">
        <f t="shared" si="78"/>
        <v>1594053233.4200001</v>
      </c>
      <c r="M208" s="29"/>
    </row>
    <row r="209" spans="1:13" s="3" customFormat="1" ht="52.5" customHeight="1" x14ac:dyDescent="0.25">
      <c r="A209" s="34"/>
      <c r="B209" s="1" t="s">
        <v>34</v>
      </c>
      <c r="C209" s="2">
        <f>C167+C159+C155+C151+C201</f>
        <v>654938390.02999997</v>
      </c>
      <c r="D209" s="2">
        <f t="shared" ref="D209:L209" si="79">D201+D175</f>
        <v>544363590.02999997</v>
      </c>
      <c r="E209" s="2">
        <f t="shared" si="79"/>
        <v>56364100</v>
      </c>
      <c r="F209" s="2">
        <f t="shared" si="79"/>
        <v>54210700</v>
      </c>
      <c r="G209" s="2">
        <f t="shared" si="79"/>
        <v>0</v>
      </c>
      <c r="H209" s="2">
        <f t="shared" si="79"/>
        <v>0</v>
      </c>
      <c r="I209" s="2">
        <f t="shared" si="79"/>
        <v>0</v>
      </c>
      <c r="J209" s="2">
        <f t="shared" si="79"/>
        <v>0</v>
      </c>
      <c r="K209" s="2">
        <f t="shared" si="79"/>
        <v>0</v>
      </c>
      <c r="L209" s="2">
        <f t="shared" si="79"/>
        <v>0</v>
      </c>
      <c r="M209" s="30"/>
    </row>
    <row r="210" spans="1:13" s="3" customFormat="1" ht="55.5" customHeight="1" x14ac:dyDescent="0.25">
      <c r="A210" s="34"/>
      <c r="B210" s="1" t="s">
        <v>21</v>
      </c>
      <c r="C210" s="2">
        <f t="shared" ref="C210:L210" si="80">C202+C176+C53</f>
        <v>6926506044.04</v>
      </c>
      <c r="D210" s="2">
        <f t="shared" si="80"/>
        <v>1265553510.7</v>
      </c>
      <c r="E210" s="2">
        <f t="shared" si="80"/>
        <v>263490433.34</v>
      </c>
      <c r="F210" s="2">
        <f t="shared" si="80"/>
        <v>297762100</v>
      </c>
      <c r="G210" s="2">
        <f t="shared" si="80"/>
        <v>849950000</v>
      </c>
      <c r="H210" s="2">
        <f t="shared" si="80"/>
        <v>849950000</v>
      </c>
      <c r="I210" s="2">
        <f t="shared" si="80"/>
        <v>849950000</v>
      </c>
      <c r="J210" s="2">
        <f t="shared" si="80"/>
        <v>849950000</v>
      </c>
      <c r="K210" s="2">
        <f t="shared" si="80"/>
        <v>849950000</v>
      </c>
      <c r="L210" s="2">
        <f t="shared" si="80"/>
        <v>849950000</v>
      </c>
      <c r="M210" s="30"/>
    </row>
    <row r="211" spans="1:13" s="3" customFormat="1" ht="42.75" customHeight="1" x14ac:dyDescent="0.25">
      <c r="A211" s="33"/>
      <c r="B211" s="1" t="s">
        <v>5</v>
      </c>
      <c r="C211" s="2">
        <f>D211+E211+F211+G211+H211+I211+J211+K211+L211</f>
        <v>4439119771.4399996</v>
      </c>
      <c r="D211" s="2">
        <f t="shared" ref="D211:L211" si="81">D203+D177+D75+D54</f>
        <v>249261383.22999996</v>
      </c>
      <c r="E211" s="2">
        <f t="shared" si="81"/>
        <v>42260987.630000003</v>
      </c>
      <c r="F211" s="2">
        <f t="shared" si="81"/>
        <v>45908000.059999995</v>
      </c>
      <c r="G211" s="2">
        <f t="shared" si="81"/>
        <v>626213233.41999996</v>
      </c>
      <c r="H211" s="2">
        <f t="shared" si="81"/>
        <v>647973233.41999996</v>
      </c>
      <c r="I211" s="2">
        <f t="shared" si="81"/>
        <v>670613233.41999996</v>
      </c>
      <c r="J211" s="2">
        <f t="shared" si="81"/>
        <v>694153233.41999996</v>
      </c>
      <c r="K211" s="2">
        <f t="shared" si="81"/>
        <v>718633233.41999996</v>
      </c>
      <c r="L211" s="2">
        <f t="shared" si="81"/>
        <v>744103233.41999996</v>
      </c>
      <c r="M211" s="31"/>
    </row>
    <row r="212" spans="1:13" s="3" customFormat="1" ht="24" customHeight="1" x14ac:dyDescent="0.25">
      <c r="A212" s="32" t="s">
        <v>50</v>
      </c>
      <c r="B212" s="1" t="s">
        <v>4</v>
      </c>
      <c r="C212" s="2">
        <f>D212+E212+F212+G212+H212+I212+J212+K212+L212</f>
        <v>2452969330.6899991</v>
      </c>
      <c r="D212" s="2">
        <f t="shared" ref="D212:L212" si="82">D131+D109+D78+D44</f>
        <v>1928736576.1999998</v>
      </c>
      <c r="E212" s="2">
        <f t="shared" si="82"/>
        <v>261286244.72</v>
      </c>
      <c r="F212" s="2">
        <f t="shared" si="82"/>
        <v>252465910.28999999</v>
      </c>
      <c r="G212" s="2">
        <f t="shared" si="82"/>
        <v>1746766.58</v>
      </c>
      <c r="H212" s="2">
        <f t="shared" si="82"/>
        <v>1746766.58</v>
      </c>
      <c r="I212" s="2">
        <f t="shared" si="82"/>
        <v>1746766.58</v>
      </c>
      <c r="J212" s="2">
        <f t="shared" si="82"/>
        <v>1746766.58</v>
      </c>
      <c r="K212" s="2">
        <f t="shared" si="82"/>
        <v>1746766.58</v>
      </c>
      <c r="L212" s="2">
        <f t="shared" si="82"/>
        <v>1746766.58</v>
      </c>
      <c r="M212" s="29"/>
    </row>
    <row r="213" spans="1:13" s="3" customFormat="1" ht="49.5" customHeight="1" x14ac:dyDescent="0.25">
      <c r="A213" s="34"/>
      <c r="B213" s="1" t="s">
        <v>34</v>
      </c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30"/>
    </row>
    <row r="214" spans="1:13" s="3" customFormat="1" ht="50.25" customHeight="1" x14ac:dyDescent="0.25">
      <c r="A214" s="34"/>
      <c r="B214" s="1" t="s">
        <v>21</v>
      </c>
      <c r="C214" s="2">
        <f>D214+E214</f>
        <v>1440569303.3200002</v>
      </c>
      <c r="D214" s="2">
        <f t="shared" ref="D214:L214" si="83">D79+D45</f>
        <v>1439169036.6600001</v>
      </c>
      <c r="E214" s="2">
        <f t="shared" si="83"/>
        <v>1400266.66</v>
      </c>
      <c r="F214" s="2">
        <f t="shared" si="83"/>
        <v>0</v>
      </c>
      <c r="G214" s="2">
        <f t="shared" si="83"/>
        <v>0</v>
      </c>
      <c r="H214" s="2">
        <f t="shared" si="83"/>
        <v>0</v>
      </c>
      <c r="I214" s="2">
        <f t="shared" si="83"/>
        <v>0</v>
      </c>
      <c r="J214" s="2">
        <f t="shared" si="83"/>
        <v>0</v>
      </c>
      <c r="K214" s="2">
        <f t="shared" si="83"/>
        <v>0</v>
      </c>
      <c r="L214" s="2">
        <f t="shared" si="83"/>
        <v>0</v>
      </c>
      <c r="M214" s="30"/>
    </row>
    <row r="215" spans="1:13" s="3" customFormat="1" ht="42.75" customHeight="1" x14ac:dyDescent="0.25">
      <c r="A215" s="33"/>
      <c r="B215" s="1" t="s">
        <v>5</v>
      </c>
      <c r="C215" s="2">
        <f>D215+E215+F215+G215+H215+I215+J215+K215+L215</f>
        <v>1012400027.3700002</v>
      </c>
      <c r="D215" s="2">
        <f t="shared" ref="D215:L215" si="84">D132+D110+D80+D46</f>
        <v>489567539.54000002</v>
      </c>
      <c r="E215" s="2">
        <f t="shared" si="84"/>
        <v>259885978.05999997</v>
      </c>
      <c r="F215" s="2">
        <f t="shared" si="84"/>
        <v>252465910.28999999</v>
      </c>
      <c r="G215" s="2">
        <f t="shared" si="84"/>
        <v>1746766.58</v>
      </c>
      <c r="H215" s="2">
        <f t="shared" si="84"/>
        <v>1746766.58</v>
      </c>
      <c r="I215" s="2">
        <f t="shared" si="84"/>
        <v>1746766.58</v>
      </c>
      <c r="J215" s="2">
        <f t="shared" si="84"/>
        <v>1746766.58</v>
      </c>
      <c r="K215" s="2">
        <f t="shared" si="84"/>
        <v>1746766.58</v>
      </c>
      <c r="L215" s="2">
        <f t="shared" si="84"/>
        <v>1746766.58</v>
      </c>
      <c r="M215" s="31"/>
    </row>
    <row r="216" spans="1:13" s="3" customFormat="1" ht="24" customHeight="1" x14ac:dyDescent="0.25">
      <c r="A216" s="32" t="s">
        <v>105</v>
      </c>
      <c r="B216" s="1" t="s">
        <v>4</v>
      </c>
      <c r="C216" s="2">
        <f>C217+C218+C219</f>
        <v>2580000</v>
      </c>
      <c r="D216" s="2">
        <f>D217+D218+D219</f>
        <v>2580000</v>
      </c>
      <c r="E216" s="2"/>
      <c r="F216" s="2">
        <f t="shared" ref="F216:L216" si="85">F135+F113+F82+F48</f>
        <v>0</v>
      </c>
      <c r="G216" s="2">
        <f t="shared" si="85"/>
        <v>0</v>
      </c>
      <c r="H216" s="2">
        <f t="shared" si="85"/>
        <v>0</v>
      </c>
      <c r="I216" s="2">
        <f t="shared" si="85"/>
        <v>0</v>
      </c>
      <c r="J216" s="2">
        <f t="shared" si="85"/>
        <v>0</v>
      </c>
      <c r="K216" s="2">
        <f t="shared" si="85"/>
        <v>0</v>
      </c>
      <c r="L216" s="2">
        <f t="shared" si="85"/>
        <v>0</v>
      </c>
      <c r="M216" s="29"/>
    </row>
    <row r="217" spans="1:13" s="3" customFormat="1" ht="49.5" customHeight="1" x14ac:dyDescent="0.25">
      <c r="A217" s="34"/>
      <c r="B217" s="1" t="s">
        <v>34</v>
      </c>
      <c r="C217" s="2">
        <f>D217</f>
        <v>895518</v>
      </c>
      <c r="D217" s="2">
        <v>895518</v>
      </c>
      <c r="E217" s="2"/>
      <c r="F217" s="2"/>
      <c r="G217" s="2"/>
      <c r="H217" s="2"/>
      <c r="I217" s="2"/>
      <c r="J217" s="2"/>
      <c r="K217" s="2"/>
      <c r="L217" s="2"/>
      <c r="M217" s="30"/>
    </row>
    <row r="218" spans="1:13" s="3" customFormat="1" ht="50.25" customHeight="1" x14ac:dyDescent="0.25">
      <c r="A218" s="34"/>
      <c r="B218" s="1" t="s">
        <v>21</v>
      </c>
      <c r="C218" s="2">
        <f>D218+E218</f>
        <v>1400682</v>
      </c>
      <c r="D218" s="2">
        <v>1400682</v>
      </c>
      <c r="E218" s="2"/>
      <c r="F218" s="2">
        <f t="shared" ref="F218:L218" si="86">F83+F49</f>
        <v>0</v>
      </c>
      <c r="G218" s="2">
        <f t="shared" si="86"/>
        <v>0</v>
      </c>
      <c r="H218" s="2">
        <f t="shared" si="86"/>
        <v>0</v>
      </c>
      <c r="I218" s="2">
        <f t="shared" si="86"/>
        <v>0</v>
      </c>
      <c r="J218" s="2">
        <f t="shared" si="86"/>
        <v>0</v>
      </c>
      <c r="K218" s="2">
        <f t="shared" si="86"/>
        <v>0</v>
      </c>
      <c r="L218" s="2">
        <f t="shared" si="86"/>
        <v>0</v>
      </c>
      <c r="M218" s="30"/>
    </row>
    <row r="219" spans="1:13" s="3" customFormat="1" ht="42.75" customHeight="1" x14ac:dyDescent="0.25">
      <c r="A219" s="33"/>
      <c r="B219" s="1" t="s">
        <v>5</v>
      </c>
      <c r="C219" s="2">
        <f>D219+E219+F219+G219+H219+I219+J219+K219+L219</f>
        <v>283800</v>
      </c>
      <c r="D219" s="2">
        <v>283800</v>
      </c>
      <c r="E219" s="2"/>
      <c r="F219" s="2">
        <f t="shared" ref="F219:L219" si="87">F136+F114+F84+F50</f>
        <v>0</v>
      </c>
      <c r="G219" s="2">
        <f t="shared" si="87"/>
        <v>0</v>
      </c>
      <c r="H219" s="2">
        <f t="shared" si="87"/>
        <v>0</v>
      </c>
      <c r="I219" s="2">
        <f t="shared" si="87"/>
        <v>0</v>
      </c>
      <c r="J219" s="2">
        <f t="shared" si="87"/>
        <v>0</v>
      </c>
      <c r="K219" s="2">
        <f t="shared" si="87"/>
        <v>0</v>
      </c>
      <c r="L219" s="2">
        <f t="shared" si="87"/>
        <v>0</v>
      </c>
      <c r="M219" s="31"/>
    </row>
    <row r="220" spans="1:13" s="3" customFormat="1" ht="15.75" hidden="1" x14ac:dyDescent="0.25"/>
    <row r="221" spans="1:13" hidden="1" x14ac:dyDescent="0.25">
      <c r="E221" s="4">
        <v>519030000</v>
      </c>
      <c r="F221" s="4">
        <v>768140000</v>
      </c>
      <c r="G221" s="4">
        <v>761830000</v>
      </c>
      <c r="H221" s="4">
        <v>702850000</v>
      </c>
      <c r="I221" s="4">
        <v>715500000</v>
      </c>
      <c r="J221" s="4">
        <v>800770000</v>
      </c>
      <c r="K221" s="4">
        <v>884210000</v>
      </c>
      <c r="L221" s="4">
        <v>657950000</v>
      </c>
    </row>
    <row r="222" spans="1:13" hidden="1" x14ac:dyDescent="0.25"/>
    <row r="223" spans="1:13" hidden="1" x14ac:dyDescent="0.25">
      <c r="D223" s="6" t="s">
        <v>31</v>
      </c>
      <c r="E223" s="21">
        <f t="shared" ref="E223:L223" si="88">E221-E204</f>
        <v>-104371765.69000006</v>
      </c>
      <c r="F223" s="21">
        <f t="shared" si="88"/>
        <v>117793289.64999998</v>
      </c>
      <c r="G223" s="21">
        <f t="shared" si="88"/>
        <v>-716080000</v>
      </c>
      <c r="H223" s="21">
        <f t="shared" si="88"/>
        <v>-796820000</v>
      </c>
      <c r="I223" s="21">
        <f t="shared" si="88"/>
        <v>-806810000</v>
      </c>
      <c r="J223" s="21">
        <f t="shared" si="88"/>
        <v>-745080000</v>
      </c>
      <c r="K223" s="21">
        <f t="shared" si="88"/>
        <v>-686120000</v>
      </c>
      <c r="L223" s="21">
        <f t="shared" si="88"/>
        <v>-937850000</v>
      </c>
      <c r="M223" s="6"/>
    </row>
    <row r="224" spans="1:13" hidden="1" x14ac:dyDescent="0.25">
      <c r="D224" s="6"/>
    </row>
    <row r="225" spans="4:12" hidden="1" x14ac:dyDescent="0.25">
      <c r="D225" s="6" t="s">
        <v>29</v>
      </c>
      <c r="E225" s="7">
        <f>345330000-E206</f>
        <v>80439300</v>
      </c>
      <c r="F225" s="7">
        <f>345330000-F206</f>
        <v>47567900</v>
      </c>
      <c r="G225" s="7">
        <f>345330000-G206</f>
        <v>-504620000</v>
      </c>
      <c r="H225" s="7">
        <f>345330000-H206</f>
        <v>-504620000</v>
      </c>
      <c r="I225" s="7">
        <f>345330000-I206</f>
        <v>-504620000</v>
      </c>
      <c r="J225" s="7">
        <f>345330000-J210</f>
        <v>-504620000</v>
      </c>
      <c r="K225" s="7">
        <f>345330000-K206</f>
        <v>-504620000</v>
      </c>
      <c r="L225" s="7">
        <f>345330000-L206</f>
        <v>-504620000</v>
      </c>
    </row>
    <row r="226" spans="4:12" hidden="1" x14ac:dyDescent="0.25">
      <c r="D226" s="6"/>
    </row>
    <row r="227" spans="4:12" hidden="1" x14ac:dyDescent="0.25">
      <c r="D227" s="6" t="s">
        <v>30</v>
      </c>
      <c r="E227" s="7">
        <f>173700000-E207</f>
        <v>-128446965.69</v>
      </c>
      <c r="F227" s="7">
        <f>422810000-F207</f>
        <v>124436089.65000004</v>
      </c>
      <c r="G227" s="7">
        <f>416500000-G207</f>
        <v>-211460000</v>
      </c>
      <c r="H227" s="7">
        <f>357520000-H207</f>
        <v>-292200000</v>
      </c>
      <c r="I227" s="7">
        <f>370170000-I207</f>
        <v>-302190000</v>
      </c>
      <c r="J227" s="7">
        <f>455440000-J207</f>
        <v>-240460000</v>
      </c>
      <c r="K227" s="7">
        <f>538880000-K207</f>
        <v>-181500000</v>
      </c>
      <c r="L227" s="7">
        <f>312620000-L207</f>
        <v>-433230000</v>
      </c>
    </row>
    <row r="228" spans="4:12" hidden="1" x14ac:dyDescent="0.25"/>
    <row r="229" spans="4:12" hidden="1" x14ac:dyDescent="0.25"/>
    <row r="230" spans="4:12" ht="21.75" customHeight="1" x14ac:dyDescent="0.25">
      <c r="D230" s="7">
        <f>D17+D52++D74+D78+D109+D131+D150+D154+D158+D166+D180</f>
        <v>3987915060.1599994</v>
      </c>
      <c r="E230" s="7"/>
    </row>
    <row r="233" spans="4:12" x14ac:dyDescent="0.25">
      <c r="D233" s="7"/>
    </row>
    <row r="234" spans="4:12" s="8" customFormat="1" ht="23.25" x14ac:dyDescent="0.35"/>
    <row r="235" spans="4:12" s="8" customFormat="1" ht="23.25" x14ac:dyDescent="0.35"/>
    <row r="236" spans="4:12" s="8" customFormat="1" ht="23.25" x14ac:dyDescent="0.35"/>
  </sheetData>
  <autoFilter ref="A12:M12"/>
  <mergeCells count="159">
    <mergeCell ref="M91:M92"/>
    <mergeCell ref="A123:A124"/>
    <mergeCell ref="M123:M124"/>
    <mergeCell ref="A125:A126"/>
    <mergeCell ref="M125:M126"/>
    <mergeCell ref="A115:A116"/>
    <mergeCell ref="M115:M116"/>
    <mergeCell ref="A117:A118"/>
    <mergeCell ref="M117:M118"/>
    <mergeCell ref="A119:A120"/>
    <mergeCell ref="M119:M120"/>
    <mergeCell ref="A121:A122"/>
    <mergeCell ref="M121:M122"/>
    <mergeCell ref="A93:A96"/>
    <mergeCell ref="A113:A114"/>
    <mergeCell ref="A6:M6"/>
    <mergeCell ref="L5:M5"/>
    <mergeCell ref="A49:A51"/>
    <mergeCell ref="D10:L11"/>
    <mergeCell ref="M127:M128"/>
    <mergeCell ref="A68:A69"/>
    <mergeCell ref="M74:M75"/>
    <mergeCell ref="M78:M80"/>
    <mergeCell ref="A127:A128"/>
    <mergeCell ref="M10:M12"/>
    <mergeCell ref="M17:M19"/>
    <mergeCell ref="A14:M14"/>
    <mergeCell ref="A15:M15"/>
    <mergeCell ref="A26:A28"/>
    <mergeCell ref="M26:M28"/>
    <mergeCell ref="A16:M16"/>
    <mergeCell ref="A10:A12"/>
    <mergeCell ref="B10:B12"/>
    <mergeCell ref="C10:C12"/>
    <mergeCell ref="A17:A19"/>
    <mergeCell ref="A23:A25"/>
    <mergeCell ref="A20:A22"/>
    <mergeCell ref="M97:M98"/>
    <mergeCell ref="M99:M100"/>
    <mergeCell ref="M29:M31"/>
    <mergeCell ref="A38:A39"/>
    <mergeCell ref="A194:A195"/>
    <mergeCell ref="A180:A183"/>
    <mergeCell ref="M200:M203"/>
    <mergeCell ref="M196:M199"/>
    <mergeCell ref="M20:M22"/>
    <mergeCell ref="M23:M25"/>
    <mergeCell ref="M32:M34"/>
    <mergeCell ref="M35:M37"/>
    <mergeCell ref="A85:A86"/>
    <mergeCell ref="M85:M86"/>
    <mergeCell ref="M38:M39"/>
    <mergeCell ref="M44:M46"/>
    <mergeCell ref="M49:M51"/>
    <mergeCell ref="M52:M54"/>
    <mergeCell ref="M55:M56"/>
    <mergeCell ref="A40:A41"/>
    <mergeCell ref="A29:A31"/>
    <mergeCell ref="A62:A64"/>
    <mergeCell ref="A65:A67"/>
    <mergeCell ref="A57:A58"/>
    <mergeCell ref="A55:A56"/>
    <mergeCell ref="A47:M47"/>
    <mergeCell ref="A76:A77"/>
    <mergeCell ref="A74:A75"/>
    <mergeCell ref="A179:M179"/>
    <mergeCell ref="M180:M183"/>
    <mergeCell ref="M184:M187"/>
    <mergeCell ref="M192:M193"/>
    <mergeCell ref="M194:M195"/>
    <mergeCell ref="M204:M207"/>
    <mergeCell ref="A208:A211"/>
    <mergeCell ref="A200:A203"/>
    <mergeCell ref="A101:A104"/>
    <mergeCell ref="M162:M165"/>
    <mergeCell ref="A154:A157"/>
    <mergeCell ref="A204:A207"/>
    <mergeCell ref="A192:A193"/>
    <mergeCell ref="A97:A98"/>
    <mergeCell ref="A99:A100"/>
    <mergeCell ref="A129:A130"/>
    <mergeCell ref="M129:M130"/>
    <mergeCell ref="A141:A142"/>
    <mergeCell ref="M141:M142"/>
    <mergeCell ref="A89:A90"/>
    <mergeCell ref="M89:M90"/>
    <mergeCell ref="A91:A92"/>
    <mergeCell ref="A212:A215"/>
    <mergeCell ref="A44:A46"/>
    <mergeCell ref="M83:M84"/>
    <mergeCell ref="A72:A73"/>
    <mergeCell ref="A32:A34"/>
    <mergeCell ref="A35:A37"/>
    <mergeCell ref="M62:M64"/>
    <mergeCell ref="M70:M71"/>
    <mergeCell ref="A70:A71"/>
    <mergeCell ref="M68:M69"/>
    <mergeCell ref="A42:A43"/>
    <mergeCell ref="M40:M41"/>
    <mergeCell ref="M42:M43"/>
    <mergeCell ref="M57:M58"/>
    <mergeCell ref="M59:M61"/>
    <mergeCell ref="M72:M73"/>
    <mergeCell ref="A48:M48"/>
    <mergeCell ref="M65:M67"/>
    <mergeCell ref="M212:M215"/>
    <mergeCell ref="M208:M211"/>
    <mergeCell ref="A143:A146"/>
    <mergeCell ref="A83:A84"/>
    <mergeCell ref="A81:A82"/>
    <mergeCell ref="A78:A80"/>
    <mergeCell ref="M76:M77"/>
    <mergeCell ref="A216:A219"/>
    <mergeCell ref="M216:M219"/>
    <mergeCell ref="A105:A108"/>
    <mergeCell ref="A170:A173"/>
    <mergeCell ref="A133:A134"/>
    <mergeCell ref="A135:A136"/>
    <mergeCell ref="M135:M136"/>
    <mergeCell ref="A137:A138"/>
    <mergeCell ref="M137:M138"/>
    <mergeCell ref="A139:A140"/>
    <mergeCell ref="M139:M140"/>
    <mergeCell ref="A109:A110"/>
    <mergeCell ref="M113:M114"/>
    <mergeCell ref="M109:M110"/>
    <mergeCell ref="A131:A132"/>
    <mergeCell ref="A196:A199"/>
    <mergeCell ref="M154:M157"/>
    <mergeCell ref="A150:A153"/>
    <mergeCell ref="M188:M191"/>
    <mergeCell ref="A184:A191"/>
    <mergeCell ref="A174:A177"/>
    <mergeCell ref="M131:M132"/>
    <mergeCell ref="M133:M134"/>
    <mergeCell ref="L1:M1"/>
    <mergeCell ref="L3:M3"/>
    <mergeCell ref="L4:M4"/>
    <mergeCell ref="A178:M178"/>
    <mergeCell ref="M166:M169"/>
    <mergeCell ref="M174:M177"/>
    <mergeCell ref="M111:M112"/>
    <mergeCell ref="M143:M146"/>
    <mergeCell ref="A111:A112"/>
    <mergeCell ref="A166:A169"/>
    <mergeCell ref="M150:M153"/>
    <mergeCell ref="A158:A161"/>
    <mergeCell ref="M170:M173"/>
    <mergeCell ref="A147:M147"/>
    <mergeCell ref="A148:M148"/>
    <mergeCell ref="A149:M149"/>
    <mergeCell ref="A162:A165"/>
    <mergeCell ref="M158:M161"/>
    <mergeCell ref="A52:A54"/>
    <mergeCell ref="A59:A61"/>
    <mergeCell ref="A87:A88"/>
    <mergeCell ref="M87:M88"/>
    <mergeCell ref="M93:M96"/>
    <mergeCell ref="M81:M82"/>
  </mergeCells>
  <pageMargins left="0.59055118110236227" right="0.59055118110236227" top="1.1811023622047245" bottom="0.39370078740157483" header="0.31496062992125984" footer="0.31496062992125984"/>
  <pageSetup paperSize="8" scale="61" firstPageNumber="13" fitToHeight="0" orientation="landscape" useFirstPageNumber="1" r:id="rId1"/>
  <headerFooter>
    <oddHeader>&amp;C&amp;"Times New Roman,обычный"&amp;16&amp;P</oddHeader>
  </headerFooter>
  <rowBreaks count="7" manualBreakCount="7">
    <brk id="39" max="12" man="1"/>
    <brk id="67" max="12" man="1"/>
    <brk id="100" max="12" man="1"/>
    <brk id="126" max="12" man="1"/>
    <brk id="153" max="12" man="1"/>
    <brk id="177" max="12" man="1"/>
    <brk id="203" max="12" man="1"/>
  </rowBreaks>
  <ignoredErrors>
    <ignoredError sqref="C75:D75 C35 C38 C40 D214 D212 C206 C65 C68 C59 C62 C185 D166 D17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F12"/>
  <sheetViews>
    <sheetView workbookViewId="0">
      <selection activeCell="E9" sqref="E9"/>
    </sheetView>
  </sheetViews>
  <sheetFormatPr defaultRowHeight="15" x14ac:dyDescent="0.25"/>
  <cols>
    <col min="4" max="4" width="20.42578125" customWidth="1"/>
    <col min="5" max="5" width="19.140625" customWidth="1"/>
    <col min="6" max="6" width="15" bestFit="1" customWidth="1"/>
  </cols>
  <sheetData>
    <row r="8" spans="4:6" ht="15.75" x14ac:dyDescent="0.25">
      <c r="D8" s="2">
        <f>D10+D11+D9</f>
        <v>1159834831.46</v>
      </c>
      <c r="E8" s="11">
        <f>E9+E10+E11</f>
        <v>1159834831.46</v>
      </c>
    </row>
    <row r="9" spans="4:6" ht="15.75" x14ac:dyDescent="0.25">
      <c r="D9" s="2">
        <v>402578670</v>
      </c>
      <c r="E9" s="11">
        <f>F9*0.39</f>
        <v>402578669.99976599</v>
      </c>
      <c r="F9" s="11">
        <f>D8-E11</f>
        <v>1032252999.9994</v>
      </c>
    </row>
    <row r="10" spans="4:6" ht="15.75" x14ac:dyDescent="0.25">
      <c r="D10" s="2">
        <v>629674330</v>
      </c>
      <c r="E10" s="11">
        <f>F9*0.61</f>
        <v>629674329.99963403</v>
      </c>
    </row>
    <row r="11" spans="4:6" ht="15.75" x14ac:dyDescent="0.25">
      <c r="D11" s="2">
        <v>127581831.45999999</v>
      </c>
      <c r="E11" s="2">
        <f>D8*0.11</f>
        <v>127581831.4606</v>
      </c>
    </row>
    <row r="12" spans="4:6" x14ac:dyDescent="0.25">
      <c r="E1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финанс</vt:lpstr>
      <vt:lpstr>Лист1</vt:lpstr>
      <vt:lpstr>финанс!Заголовки_для_печати</vt:lpstr>
      <vt:lpstr>финанс!Область_печати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2022-09-08T09:58:34Z</dcterms:modified>
</cp:coreProperties>
</file>