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240" windowWidth="19440" windowHeight="12060" activeTab="1"/>
  </bookViews>
  <sheets>
    <sheet name="1. Показатели" sheetId="2" r:id="rId1"/>
    <sheet name="2. Мероприятия" sheetId="1" r:id="rId2"/>
    <sheet name="3. Портфели" sheetId="3" r:id="rId3"/>
    <sheet name="Лист1" sheetId="4" r:id="rId4"/>
  </sheets>
  <definedNames>
    <definedName name="_xlnm._FilterDatabase" localSheetId="1" hidden="1">'2. Мероприятия'!$A$7:$AM$134</definedName>
    <definedName name="_xlnm.Print_Titles" localSheetId="1">'2. Мероприятия'!$6:$7</definedName>
    <definedName name="_xlnm.Print_Area" localSheetId="0">'1. Показатели'!$A$1:$AD$76</definedName>
    <definedName name="_xlnm.Print_Area" localSheetId="1">'2. Мероприятия'!$A$1:$AB$135</definedName>
  </definedNames>
  <calcPr calcId="145621" fullPrecision="0"/>
</workbook>
</file>

<file path=xl/calcChain.xml><?xml version="1.0" encoding="utf-8"?>
<calcChain xmlns="http://schemas.openxmlformats.org/spreadsheetml/2006/main">
  <c r="D103" i="1" l="1"/>
  <c r="D40" i="1" l="1"/>
  <c r="D105" i="1"/>
  <c r="D104" i="1"/>
  <c r="AB25" i="2" l="1"/>
  <c r="D91" i="1"/>
  <c r="D72" i="1"/>
  <c r="D60" i="1"/>
  <c r="D54" i="1"/>
  <c r="D51" i="1"/>
  <c r="D109" i="1" l="1"/>
  <c r="D106" i="1"/>
  <c r="AB59" i="2" l="1"/>
  <c r="AB58" i="2"/>
  <c r="D127" i="1"/>
  <c r="D57" i="1"/>
  <c r="D124" i="1"/>
  <c r="C103" i="1" l="1"/>
  <c r="C102" i="1" l="1"/>
  <c r="C101" i="1"/>
  <c r="C100" i="1"/>
  <c r="F87" i="1"/>
  <c r="F85" i="1" s="1"/>
  <c r="E87" i="1"/>
  <c r="E85" i="1" s="1"/>
  <c r="C87" i="1"/>
  <c r="C86" i="1"/>
  <c r="N85" i="1"/>
  <c r="M85" i="1"/>
  <c r="L85" i="1"/>
  <c r="K85" i="1"/>
  <c r="J85" i="1"/>
  <c r="I85" i="1"/>
  <c r="H85" i="1"/>
  <c r="G85" i="1"/>
  <c r="D85" i="1"/>
  <c r="F84" i="1"/>
  <c r="F82" i="1" s="1"/>
  <c r="E84" i="1"/>
  <c r="E82" i="1" s="1"/>
  <c r="C83" i="1"/>
  <c r="N82" i="1"/>
  <c r="M82" i="1"/>
  <c r="L82" i="1"/>
  <c r="K82" i="1"/>
  <c r="J82" i="1"/>
  <c r="I82" i="1"/>
  <c r="H82" i="1"/>
  <c r="G82" i="1"/>
  <c r="F81" i="1"/>
  <c r="F79" i="1" s="1"/>
  <c r="E81" i="1"/>
  <c r="E79" i="1" s="1"/>
  <c r="C80" i="1"/>
  <c r="N79" i="1"/>
  <c r="M79" i="1"/>
  <c r="L79" i="1"/>
  <c r="K79" i="1"/>
  <c r="J79" i="1"/>
  <c r="I79" i="1"/>
  <c r="H79" i="1"/>
  <c r="G79" i="1"/>
  <c r="F78" i="1"/>
  <c r="F76" i="1" s="1"/>
  <c r="E78" i="1"/>
  <c r="E76" i="1" s="1"/>
  <c r="C77" i="1"/>
  <c r="N76" i="1"/>
  <c r="M76" i="1"/>
  <c r="L76" i="1"/>
  <c r="K76" i="1"/>
  <c r="J76" i="1"/>
  <c r="I76" i="1"/>
  <c r="H76" i="1"/>
  <c r="G76" i="1"/>
  <c r="C75" i="1"/>
  <c r="C74" i="1"/>
  <c r="N73" i="1"/>
  <c r="M73" i="1"/>
  <c r="L73" i="1"/>
  <c r="K73" i="1"/>
  <c r="J73" i="1"/>
  <c r="I73" i="1"/>
  <c r="H73" i="1"/>
  <c r="G73" i="1"/>
  <c r="F73" i="1"/>
  <c r="E73" i="1"/>
  <c r="D73" i="1"/>
  <c r="C72" i="1"/>
  <c r="C71" i="1"/>
  <c r="N70" i="1"/>
  <c r="M70" i="1"/>
  <c r="L70" i="1"/>
  <c r="K70" i="1"/>
  <c r="J70" i="1"/>
  <c r="I70" i="1"/>
  <c r="H70" i="1"/>
  <c r="G70" i="1"/>
  <c r="F70" i="1"/>
  <c r="E70" i="1"/>
  <c r="D70" i="1"/>
  <c r="F63" i="1"/>
  <c r="F61" i="1" s="1"/>
  <c r="E63" i="1"/>
  <c r="C63" i="1"/>
  <c r="C62" i="1"/>
  <c r="N61" i="1"/>
  <c r="M61" i="1"/>
  <c r="L61" i="1"/>
  <c r="K61" i="1"/>
  <c r="J61" i="1"/>
  <c r="I61" i="1"/>
  <c r="H61" i="1"/>
  <c r="G61" i="1"/>
  <c r="E61" i="1"/>
  <c r="F60" i="1"/>
  <c r="F58" i="1" s="1"/>
  <c r="E60" i="1"/>
  <c r="E58" i="1" s="1"/>
  <c r="C59" i="1"/>
  <c r="N58" i="1"/>
  <c r="M58" i="1"/>
  <c r="L58" i="1"/>
  <c r="K58" i="1"/>
  <c r="J58" i="1"/>
  <c r="I58" i="1"/>
  <c r="H58" i="1"/>
  <c r="G58" i="1"/>
  <c r="F57" i="1"/>
  <c r="F55" i="1" s="1"/>
  <c r="E57" i="1"/>
  <c r="E55" i="1" s="1"/>
  <c r="C56" i="1"/>
  <c r="N55" i="1"/>
  <c r="M55" i="1"/>
  <c r="L55" i="1"/>
  <c r="K55" i="1"/>
  <c r="J55" i="1"/>
  <c r="I55" i="1"/>
  <c r="H55" i="1"/>
  <c r="G55" i="1"/>
  <c r="C54" i="1"/>
  <c r="C53" i="1"/>
  <c r="N52" i="1"/>
  <c r="M52" i="1"/>
  <c r="L52" i="1"/>
  <c r="K52" i="1"/>
  <c r="J52" i="1"/>
  <c r="I52" i="1"/>
  <c r="H52" i="1"/>
  <c r="G52" i="1"/>
  <c r="F52" i="1"/>
  <c r="E52" i="1"/>
  <c r="D52" i="1"/>
  <c r="F51" i="1"/>
  <c r="F49" i="1" s="1"/>
  <c r="E51" i="1"/>
  <c r="E49" i="1" s="1"/>
  <c r="C50" i="1"/>
  <c r="N49" i="1"/>
  <c r="M49" i="1"/>
  <c r="L49" i="1"/>
  <c r="K49" i="1"/>
  <c r="J49" i="1"/>
  <c r="I49" i="1"/>
  <c r="H49" i="1"/>
  <c r="G49" i="1"/>
  <c r="D49" i="1"/>
  <c r="F48" i="1"/>
  <c r="F46" i="1" s="1"/>
  <c r="E48" i="1"/>
  <c r="E46" i="1" s="1"/>
  <c r="C47" i="1"/>
  <c r="N46" i="1"/>
  <c r="M46" i="1"/>
  <c r="L46" i="1"/>
  <c r="K46" i="1"/>
  <c r="J46" i="1"/>
  <c r="I46" i="1"/>
  <c r="H46" i="1"/>
  <c r="G46" i="1"/>
  <c r="D46" i="1"/>
  <c r="N40" i="1"/>
  <c r="M40" i="1"/>
  <c r="L40" i="1"/>
  <c r="K40" i="1"/>
  <c r="J40" i="1"/>
  <c r="I40" i="1"/>
  <c r="H40" i="1"/>
  <c r="G40" i="1"/>
  <c r="N39" i="1"/>
  <c r="N124" i="1" s="1"/>
  <c r="M39" i="1"/>
  <c r="M124" i="1" s="1"/>
  <c r="L39" i="1"/>
  <c r="L38" i="1" s="1"/>
  <c r="K39" i="1"/>
  <c r="K124" i="1" s="1"/>
  <c r="J39" i="1"/>
  <c r="J124" i="1" s="1"/>
  <c r="I39" i="1"/>
  <c r="I124" i="1" s="1"/>
  <c r="H39" i="1"/>
  <c r="H124" i="1" s="1"/>
  <c r="G39" i="1"/>
  <c r="G124" i="1" s="1"/>
  <c r="F39" i="1"/>
  <c r="E39" i="1"/>
  <c r="D39" i="1"/>
  <c r="C33" i="1"/>
  <c r="C32" i="1"/>
  <c r="N31" i="1"/>
  <c r="M31" i="1"/>
  <c r="L31" i="1"/>
  <c r="K31" i="1"/>
  <c r="J31" i="1"/>
  <c r="I31" i="1"/>
  <c r="H31" i="1"/>
  <c r="G31" i="1"/>
  <c r="F31" i="1"/>
  <c r="E31" i="1"/>
  <c r="D31" i="1"/>
  <c r="N16" i="1"/>
  <c r="N125" i="1" s="1"/>
  <c r="N128" i="1" s="1"/>
  <c r="M16" i="1"/>
  <c r="M125" i="1" s="1"/>
  <c r="M128" i="1" s="1"/>
  <c r="L16" i="1"/>
  <c r="L125" i="1" s="1"/>
  <c r="L128" i="1" s="1"/>
  <c r="K16" i="1"/>
  <c r="K125" i="1" s="1"/>
  <c r="K128" i="1" s="1"/>
  <c r="J16" i="1"/>
  <c r="J125" i="1" s="1"/>
  <c r="J128" i="1" s="1"/>
  <c r="I16" i="1"/>
  <c r="I125" i="1" s="1"/>
  <c r="I128" i="1" s="1"/>
  <c r="H16" i="1"/>
  <c r="H125" i="1" s="1"/>
  <c r="H128" i="1" s="1"/>
  <c r="G16" i="1"/>
  <c r="G125" i="1" s="1"/>
  <c r="G128" i="1" s="1"/>
  <c r="F15" i="1"/>
  <c r="F124" i="1" s="1"/>
  <c r="E15" i="1"/>
  <c r="N14" i="1"/>
  <c r="M14" i="1"/>
  <c r="L14" i="1"/>
  <c r="K14" i="1"/>
  <c r="J14" i="1"/>
  <c r="I14" i="1"/>
  <c r="H14" i="1"/>
  <c r="G14" i="1"/>
  <c r="D14" i="1"/>
  <c r="D40" i="4"/>
  <c r="C102" i="4"/>
  <c r="C101" i="4"/>
  <c r="C100" i="4"/>
  <c r="C51" i="1" l="1"/>
  <c r="C57" i="1"/>
  <c r="C81" i="1"/>
  <c r="G127" i="1"/>
  <c r="G126" i="1" s="1"/>
  <c r="G123" i="1"/>
  <c r="I127" i="1"/>
  <c r="I126" i="1" s="1"/>
  <c r="I123" i="1"/>
  <c r="K127" i="1"/>
  <c r="K126" i="1" s="1"/>
  <c r="K123" i="1"/>
  <c r="M127" i="1"/>
  <c r="M126" i="1" s="1"/>
  <c r="M123" i="1"/>
  <c r="F127" i="1"/>
  <c r="H123" i="1"/>
  <c r="H127" i="1"/>
  <c r="H126" i="1" s="1"/>
  <c r="J123" i="1"/>
  <c r="J127" i="1"/>
  <c r="J126" i="1" s="1"/>
  <c r="N123" i="1"/>
  <c r="N127" i="1"/>
  <c r="N126" i="1" s="1"/>
  <c r="C15" i="1"/>
  <c r="L124" i="1"/>
  <c r="E124" i="1"/>
  <c r="D128" i="1"/>
  <c r="C73" i="1"/>
  <c r="E40" i="1"/>
  <c r="C52" i="1"/>
  <c r="C60" i="1"/>
  <c r="C78" i="1"/>
  <c r="C31" i="1"/>
  <c r="C48" i="1"/>
  <c r="H38" i="1"/>
  <c r="C85" i="1"/>
  <c r="C49" i="1"/>
  <c r="J38" i="1"/>
  <c r="N38" i="1"/>
  <c r="C46" i="1"/>
  <c r="D55" i="1"/>
  <c r="C55" i="1" s="1"/>
  <c r="D58" i="1"/>
  <c r="C58" i="1" s="1"/>
  <c r="D61" i="1"/>
  <c r="C61" i="1" s="1"/>
  <c r="C70" i="1"/>
  <c r="D76" i="1"/>
  <c r="C76" i="1" s="1"/>
  <c r="D79" i="1"/>
  <c r="C79" i="1" s="1"/>
  <c r="C84" i="1"/>
  <c r="E38" i="1"/>
  <c r="G38" i="1"/>
  <c r="I38" i="1"/>
  <c r="K38" i="1"/>
  <c r="M38" i="1"/>
  <c r="F40" i="1"/>
  <c r="F38" i="1" s="1"/>
  <c r="D82" i="1"/>
  <c r="C82" i="1" s="1"/>
  <c r="C39" i="1"/>
  <c r="C128" i="4"/>
  <c r="C127" i="4"/>
  <c r="N126" i="4"/>
  <c r="M126" i="4"/>
  <c r="L126" i="4"/>
  <c r="K126" i="4"/>
  <c r="J126" i="4"/>
  <c r="I126" i="4"/>
  <c r="H126" i="4"/>
  <c r="G126" i="4"/>
  <c r="F126" i="4"/>
  <c r="E126" i="4"/>
  <c r="D126" i="4"/>
  <c r="C126" i="4"/>
  <c r="AB110" i="4"/>
  <c r="AB108" i="4"/>
  <c r="AA107" i="4"/>
  <c r="AB107" i="4" s="1"/>
  <c r="Z107" i="4"/>
  <c r="Y107" i="4"/>
  <c r="X107" i="4"/>
  <c r="W107" i="4"/>
  <c r="V107" i="4"/>
  <c r="U107" i="4"/>
  <c r="T107" i="4"/>
  <c r="S107" i="4"/>
  <c r="R107" i="4"/>
  <c r="Q107" i="4"/>
  <c r="AA99" i="4"/>
  <c r="Z99" i="4"/>
  <c r="Y99" i="4"/>
  <c r="X99" i="4"/>
  <c r="W99" i="4"/>
  <c r="V99" i="4"/>
  <c r="U99" i="4"/>
  <c r="T99" i="4"/>
  <c r="S99" i="4"/>
  <c r="R99" i="4"/>
  <c r="Q99" i="4"/>
  <c r="AB99" i="4" s="1"/>
  <c r="C99" i="4"/>
  <c r="C98" i="4"/>
  <c r="N97" i="4"/>
  <c r="M97" i="4"/>
  <c r="L97" i="4"/>
  <c r="K97" i="4"/>
  <c r="J97" i="4"/>
  <c r="I97" i="4"/>
  <c r="H97" i="4"/>
  <c r="G97" i="4"/>
  <c r="F97" i="4"/>
  <c r="E97" i="4"/>
  <c r="D97" i="4"/>
  <c r="C97" i="4"/>
  <c r="AA96" i="4"/>
  <c r="Z96" i="4"/>
  <c r="Y96" i="4"/>
  <c r="X96" i="4"/>
  <c r="W96" i="4"/>
  <c r="V96" i="4"/>
  <c r="U96" i="4"/>
  <c r="T96" i="4"/>
  <c r="S96" i="4"/>
  <c r="R96" i="4"/>
  <c r="Q96" i="4"/>
  <c r="AB96" i="4" s="1"/>
  <c r="C96" i="4"/>
  <c r="C95" i="4"/>
  <c r="N94" i="4"/>
  <c r="M94" i="4"/>
  <c r="L94" i="4"/>
  <c r="K94" i="4"/>
  <c r="J94" i="4"/>
  <c r="I94" i="4"/>
  <c r="H94" i="4"/>
  <c r="G94" i="4"/>
  <c r="F94" i="4"/>
  <c r="E94" i="4"/>
  <c r="D94" i="4"/>
  <c r="C94" i="4"/>
  <c r="AA93" i="4"/>
  <c r="Z93" i="4"/>
  <c r="Y93" i="4"/>
  <c r="X93" i="4"/>
  <c r="W93" i="4"/>
  <c r="V93" i="4"/>
  <c r="U93" i="4"/>
  <c r="T93" i="4"/>
  <c r="S93" i="4"/>
  <c r="R93" i="4"/>
  <c r="Q93" i="4"/>
  <c r="AB93" i="4" s="1"/>
  <c r="C93" i="4"/>
  <c r="C92" i="4"/>
  <c r="N91" i="4"/>
  <c r="M91" i="4"/>
  <c r="L91" i="4"/>
  <c r="K91" i="4"/>
  <c r="J91" i="4"/>
  <c r="I91" i="4"/>
  <c r="H91" i="4"/>
  <c r="G91" i="4"/>
  <c r="F91" i="4"/>
  <c r="E91" i="4"/>
  <c r="D91" i="4"/>
  <c r="C91" i="4"/>
  <c r="C90" i="4"/>
  <c r="C89" i="4"/>
  <c r="AA88" i="4"/>
  <c r="Y88" i="4"/>
  <c r="W88" i="4"/>
  <c r="U88" i="4"/>
  <c r="S88" i="4"/>
  <c r="Q88" i="4"/>
  <c r="N88" i="4"/>
  <c r="M88" i="4"/>
  <c r="Z88" i="4" s="1"/>
  <c r="L88" i="4"/>
  <c r="K88" i="4"/>
  <c r="X88" i="4" s="1"/>
  <c r="J88" i="4"/>
  <c r="I88" i="4"/>
  <c r="V88" i="4" s="1"/>
  <c r="H88" i="4"/>
  <c r="G88" i="4"/>
  <c r="T88" i="4" s="1"/>
  <c r="F88" i="4"/>
  <c r="E88" i="4"/>
  <c r="R88" i="4" s="1"/>
  <c r="D88" i="4"/>
  <c r="C88" i="4"/>
  <c r="F87" i="4"/>
  <c r="E87" i="4"/>
  <c r="D87" i="4"/>
  <c r="C87" i="4"/>
  <c r="C86" i="4"/>
  <c r="AB85" i="4"/>
  <c r="N85" i="4"/>
  <c r="M85" i="4"/>
  <c r="L85" i="4"/>
  <c r="K85" i="4"/>
  <c r="J85" i="4"/>
  <c r="I85" i="4"/>
  <c r="H85" i="4"/>
  <c r="G85" i="4"/>
  <c r="F85" i="4"/>
  <c r="E85" i="4"/>
  <c r="D85" i="4"/>
  <c r="C85" i="4"/>
  <c r="AB84" i="4"/>
  <c r="F84" i="4"/>
  <c r="F82" i="4" s="1"/>
  <c r="E84" i="4"/>
  <c r="D84" i="4"/>
  <c r="C84" i="4" s="1"/>
  <c r="C83" i="4"/>
  <c r="AB82" i="4"/>
  <c r="N82" i="4"/>
  <c r="M82" i="4"/>
  <c r="L82" i="4"/>
  <c r="K82" i="4"/>
  <c r="J82" i="4"/>
  <c r="I82" i="4"/>
  <c r="H82" i="4"/>
  <c r="G82" i="4"/>
  <c r="E82" i="4"/>
  <c r="F81" i="4"/>
  <c r="F79" i="4" s="1"/>
  <c r="E81" i="4"/>
  <c r="D81" i="4"/>
  <c r="C81" i="4" s="1"/>
  <c r="C80" i="4"/>
  <c r="AB79" i="4"/>
  <c r="N79" i="4"/>
  <c r="M79" i="4"/>
  <c r="L79" i="4"/>
  <c r="K79" i="4"/>
  <c r="J79" i="4"/>
  <c r="I79" i="4"/>
  <c r="H79" i="4"/>
  <c r="G79" i="4"/>
  <c r="E79" i="4"/>
  <c r="F78" i="4"/>
  <c r="F76" i="4" s="1"/>
  <c r="E78" i="4"/>
  <c r="D78" i="4"/>
  <c r="C78" i="4" s="1"/>
  <c r="C77" i="4"/>
  <c r="AB76" i="4"/>
  <c r="N76" i="4"/>
  <c r="M76" i="4"/>
  <c r="L76" i="4"/>
  <c r="K76" i="4"/>
  <c r="J76" i="4"/>
  <c r="I76" i="4"/>
  <c r="H76" i="4"/>
  <c r="G76" i="4"/>
  <c r="E76" i="4"/>
  <c r="C75" i="4"/>
  <c r="C74" i="4"/>
  <c r="Z73" i="4"/>
  <c r="X73" i="4"/>
  <c r="V73" i="4"/>
  <c r="T73" i="4"/>
  <c r="R73" i="4"/>
  <c r="N73" i="4"/>
  <c r="AA73" i="4" s="1"/>
  <c r="M73" i="4"/>
  <c r="L73" i="4"/>
  <c r="Y73" i="4" s="1"/>
  <c r="K73" i="4"/>
  <c r="J73" i="4"/>
  <c r="W73" i="4" s="1"/>
  <c r="I73" i="4"/>
  <c r="H73" i="4"/>
  <c r="U73" i="4" s="1"/>
  <c r="G73" i="4"/>
  <c r="F73" i="4"/>
  <c r="S73" i="4" s="1"/>
  <c r="E73" i="4"/>
  <c r="D73" i="4"/>
  <c r="C72" i="4"/>
  <c r="C71" i="4"/>
  <c r="W70" i="4"/>
  <c r="U70" i="4"/>
  <c r="S70" i="4"/>
  <c r="N70" i="4"/>
  <c r="AA70" i="4" s="1"/>
  <c r="M70" i="4"/>
  <c r="Z70" i="4" s="1"/>
  <c r="Z43" i="4" s="1"/>
  <c r="L70" i="4"/>
  <c r="Y70" i="4" s="1"/>
  <c r="K70" i="4"/>
  <c r="X70" i="4" s="1"/>
  <c r="X43" i="4" s="1"/>
  <c r="J70" i="4"/>
  <c r="I70" i="4"/>
  <c r="V70" i="4" s="1"/>
  <c r="V43" i="4" s="1"/>
  <c r="H70" i="4"/>
  <c r="G70" i="4"/>
  <c r="T70" i="4" s="1"/>
  <c r="T43" i="4" s="1"/>
  <c r="F70" i="4"/>
  <c r="E70" i="4"/>
  <c r="R70" i="4" s="1"/>
  <c r="R43" i="4" s="1"/>
  <c r="D70" i="4"/>
  <c r="Q70" i="4" s="1"/>
  <c r="C69" i="4"/>
  <c r="C68" i="4"/>
  <c r="AA67" i="4"/>
  <c r="Y67" i="4"/>
  <c r="W67" i="4"/>
  <c r="U67" i="4"/>
  <c r="S67" i="4"/>
  <c r="Q67" i="4"/>
  <c r="N67" i="4"/>
  <c r="M67" i="4"/>
  <c r="Z67" i="4" s="1"/>
  <c r="L67" i="4"/>
  <c r="K67" i="4"/>
  <c r="X67" i="4" s="1"/>
  <c r="J67" i="4"/>
  <c r="I67" i="4"/>
  <c r="V67" i="4" s="1"/>
  <c r="H67" i="4"/>
  <c r="G67" i="4"/>
  <c r="T67" i="4" s="1"/>
  <c r="F67" i="4"/>
  <c r="E67" i="4"/>
  <c r="R67" i="4" s="1"/>
  <c r="D67" i="4"/>
  <c r="C67" i="4"/>
  <c r="C66" i="4"/>
  <c r="C65" i="4"/>
  <c r="AA64" i="4"/>
  <c r="Y64" i="4"/>
  <c r="W64" i="4"/>
  <c r="U64" i="4"/>
  <c r="S64" i="4"/>
  <c r="Q64" i="4"/>
  <c r="N64" i="4"/>
  <c r="M64" i="4"/>
  <c r="Z64" i="4" s="1"/>
  <c r="Z39" i="4" s="1"/>
  <c r="Z23" i="4" s="1"/>
  <c r="Z106" i="4" s="1"/>
  <c r="L64" i="4"/>
  <c r="K64" i="4"/>
  <c r="X64" i="4" s="1"/>
  <c r="X39" i="4" s="1"/>
  <c r="X23" i="4" s="1"/>
  <c r="X106" i="4" s="1"/>
  <c r="J64" i="4"/>
  <c r="I64" i="4"/>
  <c r="V64" i="4" s="1"/>
  <c r="V39" i="4" s="1"/>
  <c r="V23" i="4" s="1"/>
  <c r="V106" i="4" s="1"/>
  <c r="H64" i="4"/>
  <c r="G64" i="4"/>
  <c r="T64" i="4" s="1"/>
  <c r="T39" i="4" s="1"/>
  <c r="T23" i="4" s="1"/>
  <c r="T106" i="4" s="1"/>
  <c r="F64" i="4"/>
  <c r="E64" i="4"/>
  <c r="R64" i="4" s="1"/>
  <c r="R39" i="4" s="1"/>
  <c r="R23" i="4" s="1"/>
  <c r="R106" i="4" s="1"/>
  <c r="D64" i="4"/>
  <c r="C64" i="4"/>
  <c r="AB63" i="4"/>
  <c r="F63" i="4"/>
  <c r="E63" i="4"/>
  <c r="D63" i="4"/>
  <c r="C63" i="4" s="1"/>
  <c r="C62" i="4"/>
  <c r="AB61" i="4"/>
  <c r="N61" i="4"/>
  <c r="M61" i="4"/>
  <c r="L61" i="4"/>
  <c r="K61" i="4"/>
  <c r="J61" i="4"/>
  <c r="I61" i="4"/>
  <c r="H61" i="4"/>
  <c r="G61" i="4"/>
  <c r="F61" i="4"/>
  <c r="E61" i="4"/>
  <c r="D61" i="4"/>
  <c r="C61" i="4" s="1"/>
  <c r="F60" i="4"/>
  <c r="E60" i="4"/>
  <c r="D60" i="4"/>
  <c r="C60" i="4" s="1"/>
  <c r="C59" i="4"/>
  <c r="AB58" i="4"/>
  <c r="N58" i="4"/>
  <c r="M58" i="4"/>
  <c r="L58" i="4"/>
  <c r="K58" i="4"/>
  <c r="J58" i="4"/>
  <c r="I58" i="4"/>
  <c r="H58" i="4"/>
  <c r="G58" i="4"/>
  <c r="F58" i="4"/>
  <c r="E58" i="4"/>
  <c r="D58" i="4"/>
  <c r="C58" i="4" s="1"/>
  <c r="F57" i="4"/>
  <c r="E57" i="4"/>
  <c r="D57" i="4"/>
  <c r="C57" i="4" s="1"/>
  <c r="C56" i="4"/>
  <c r="AB55" i="4"/>
  <c r="N55" i="4"/>
  <c r="M55" i="4"/>
  <c r="L55" i="4"/>
  <c r="K55" i="4"/>
  <c r="J55" i="4"/>
  <c r="I55" i="4"/>
  <c r="H55" i="4"/>
  <c r="G55" i="4"/>
  <c r="F55" i="4"/>
  <c r="E55" i="4"/>
  <c r="D55" i="4"/>
  <c r="C55" i="4" s="1"/>
  <c r="C54" i="4"/>
  <c r="C53" i="4"/>
  <c r="Z52" i="4"/>
  <c r="X52" i="4"/>
  <c r="V52" i="4"/>
  <c r="T52" i="4"/>
  <c r="R52" i="4"/>
  <c r="N52" i="4"/>
  <c r="AA52" i="4" s="1"/>
  <c r="AA39" i="4" s="1"/>
  <c r="M52" i="4"/>
  <c r="L52" i="4"/>
  <c r="Y52" i="4" s="1"/>
  <c r="Y39" i="4" s="1"/>
  <c r="K52" i="4"/>
  <c r="J52" i="4"/>
  <c r="W52" i="4" s="1"/>
  <c r="W39" i="4" s="1"/>
  <c r="I52" i="4"/>
  <c r="H52" i="4"/>
  <c r="U52" i="4" s="1"/>
  <c r="U39" i="4" s="1"/>
  <c r="G52" i="4"/>
  <c r="F52" i="4"/>
  <c r="S52" i="4" s="1"/>
  <c r="S39" i="4" s="1"/>
  <c r="E52" i="4"/>
  <c r="D52" i="4"/>
  <c r="Q52" i="4" s="1"/>
  <c r="F51" i="4"/>
  <c r="E51" i="4"/>
  <c r="D51" i="4"/>
  <c r="C51" i="4" s="1"/>
  <c r="C50" i="4"/>
  <c r="AB49" i="4"/>
  <c r="N49" i="4"/>
  <c r="M49" i="4"/>
  <c r="L49" i="4"/>
  <c r="K49" i="4"/>
  <c r="J49" i="4"/>
  <c r="I49" i="4"/>
  <c r="H49" i="4"/>
  <c r="G49" i="4"/>
  <c r="F49" i="4"/>
  <c r="E49" i="4"/>
  <c r="D49" i="4"/>
  <c r="C49" i="4" s="1"/>
  <c r="AB48" i="4"/>
  <c r="F48" i="4"/>
  <c r="E48" i="4"/>
  <c r="E46" i="4" s="1"/>
  <c r="C48" i="4"/>
  <c r="AB47" i="4"/>
  <c r="C47" i="4"/>
  <c r="AB46" i="4"/>
  <c r="N46" i="4"/>
  <c r="M46" i="4"/>
  <c r="L46" i="4"/>
  <c r="K46" i="4"/>
  <c r="J46" i="4"/>
  <c r="I46" i="4"/>
  <c r="H46" i="4"/>
  <c r="G46" i="4"/>
  <c r="F46" i="4"/>
  <c r="D46" i="4"/>
  <c r="AA45" i="4"/>
  <c r="Z45" i="4"/>
  <c r="Y45" i="4"/>
  <c r="X45" i="4"/>
  <c r="W45" i="4"/>
  <c r="V45" i="4"/>
  <c r="U45" i="4"/>
  <c r="T45" i="4"/>
  <c r="S45" i="4"/>
  <c r="R45" i="4"/>
  <c r="AB45" i="4" s="1"/>
  <c r="Q45" i="4"/>
  <c r="AB44" i="4"/>
  <c r="AA43" i="4"/>
  <c r="Y43" i="4"/>
  <c r="W43" i="4"/>
  <c r="U43" i="4"/>
  <c r="S43" i="4"/>
  <c r="AB42" i="4"/>
  <c r="AB41" i="4"/>
  <c r="AB40" i="4"/>
  <c r="N40" i="4"/>
  <c r="M40" i="4"/>
  <c r="L40" i="4"/>
  <c r="K40" i="4"/>
  <c r="J40" i="4"/>
  <c r="I40" i="4"/>
  <c r="H40" i="4"/>
  <c r="G40" i="4"/>
  <c r="F40" i="4"/>
  <c r="E40" i="4"/>
  <c r="AC40" i="4"/>
  <c r="N39" i="4"/>
  <c r="N112" i="4" s="1"/>
  <c r="M39" i="4"/>
  <c r="M112" i="4" s="1"/>
  <c r="L39" i="4"/>
  <c r="L112" i="4" s="1"/>
  <c r="K39" i="4"/>
  <c r="K112" i="4" s="1"/>
  <c r="J39" i="4"/>
  <c r="J112" i="4" s="1"/>
  <c r="I39" i="4"/>
  <c r="I112" i="4" s="1"/>
  <c r="H39" i="4"/>
  <c r="H112" i="4" s="1"/>
  <c r="G39" i="4"/>
  <c r="G112" i="4" s="1"/>
  <c r="F39" i="4"/>
  <c r="F38" i="4" s="1"/>
  <c r="E39" i="4"/>
  <c r="D39" i="4"/>
  <c r="AC39" i="4" s="1"/>
  <c r="AA38" i="4"/>
  <c r="AA23" i="4" s="1"/>
  <c r="AA106" i="4" s="1"/>
  <c r="Z38" i="4"/>
  <c r="Y38" i="4"/>
  <c r="Y23" i="4" s="1"/>
  <c r="Y106" i="4" s="1"/>
  <c r="X38" i="4"/>
  <c r="W38" i="4"/>
  <c r="W23" i="4" s="1"/>
  <c r="W106" i="4" s="1"/>
  <c r="V38" i="4"/>
  <c r="U38" i="4"/>
  <c r="U23" i="4" s="1"/>
  <c r="U106" i="4" s="1"/>
  <c r="T38" i="4"/>
  <c r="S38" i="4"/>
  <c r="S23" i="4" s="1"/>
  <c r="S106" i="4" s="1"/>
  <c r="R38" i="4"/>
  <c r="Q38" i="4"/>
  <c r="AB38" i="4" s="1"/>
  <c r="M38" i="4"/>
  <c r="K38" i="4"/>
  <c r="I38" i="4"/>
  <c r="G38" i="4"/>
  <c r="E38" i="4"/>
  <c r="AB37" i="4"/>
  <c r="AB36" i="4"/>
  <c r="AB34" i="4"/>
  <c r="AB33" i="4"/>
  <c r="C33" i="4"/>
  <c r="C32" i="4"/>
  <c r="AH31" i="4"/>
  <c r="AB31" i="4"/>
  <c r="N31" i="4"/>
  <c r="M31" i="4"/>
  <c r="L31" i="4"/>
  <c r="K31" i="4"/>
  <c r="J31" i="4"/>
  <c r="I31" i="4"/>
  <c r="H31" i="4"/>
  <c r="G31" i="4"/>
  <c r="F31" i="4"/>
  <c r="E31" i="4"/>
  <c r="D31" i="4"/>
  <c r="C31" i="4" s="1"/>
  <c r="AB30" i="4"/>
  <c r="F30" i="4"/>
  <c r="F28" i="4" s="1"/>
  <c r="E30" i="4"/>
  <c r="D30" i="4"/>
  <c r="C30" i="4" s="1"/>
  <c r="C29" i="4"/>
  <c r="AH28" i="4"/>
  <c r="AB28" i="4"/>
  <c r="N28" i="4"/>
  <c r="M28" i="4"/>
  <c r="L28" i="4"/>
  <c r="K28" i="4"/>
  <c r="J28" i="4"/>
  <c r="I28" i="4"/>
  <c r="H28" i="4"/>
  <c r="G28" i="4"/>
  <c r="E28" i="4"/>
  <c r="AB27" i="4"/>
  <c r="C27" i="4"/>
  <c r="C26" i="4"/>
  <c r="AB25" i="4"/>
  <c r="N25" i="4"/>
  <c r="M25" i="4"/>
  <c r="L25" i="4"/>
  <c r="K25" i="4"/>
  <c r="J25" i="4"/>
  <c r="I25" i="4"/>
  <c r="H25" i="4"/>
  <c r="G25" i="4"/>
  <c r="F25" i="4"/>
  <c r="E25" i="4"/>
  <c r="D25" i="4"/>
  <c r="C25" i="4"/>
  <c r="AB24" i="4"/>
  <c r="AB22" i="4"/>
  <c r="AB21" i="4"/>
  <c r="AB20" i="4"/>
  <c r="AB19" i="4"/>
  <c r="R19" i="4"/>
  <c r="AB18" i="4"/>
  <c r="T17" i="4"/>
  <c r="U17" i="4" s="1"/>
  <c r="V17" i="4" s="1"/>
  <c r="W17" i="4" s="1"/>
  <c r="X17" i="4" s="1"/>
  <c r="Y17" i="4" s="1"/>
  <c r="Z17" i="4" s="1"/>
  <c r="AA17" i="4" s="1"/>
  <c r="AB17" i="4" s="1"/>
  <c r="AA16" i="4"/>
  <c r="Z16" i="4"/>
  <c r="Y16" i="4"/>
  <c r="X16" i="4"/>
  <c r="W16" i="4"/>
  <c r="V16" i="4"/>
  <c r="U16" i="4"/>
  <c r="T16" i="4"/>
  <c r="S16" i="4"/>
  <c r="R16" i="4"/>
  <c r="Q16" i="4"/>
  <c r="AB16" i="4" s="1"/>
  <c r="N16" i="4"/>
  <c r="N113" i="4" s="1"/>
  <c r="M16" i="4"/>
  <c r="M113" i="4" s="1"/>
  <c r="L16" i="4"/>
  <c r="L113" i="4" s="1"/>
  <c r="K16" i="4"/>
  <c r="K113" i="4" s="1"/>
  <c r="J16" i="4"/>
  <c r="J113" i="4" s="1"/>
  <c r="I16" i="4"/>
  <c r="I113" i="4" s="1"/>
  <c r="H16" i="4"/>
  <c r="H113" i="4" s="1"/>
  <c r="G16" i="4"/>
  <c r="G113" i="4" s="1"/>
  <c r="F16" i="4"/>
  <c r="F113" i="4" s="1"/>
  <c r="E16" i="4"/>
  <c r="E113" i="4" s="1"/>
  <c r="D113" i="4"/>
  <c r="C113" i="4" s="1"/>
  <c r="C131" i="4" s="1"/>
  <c r="AA15" i="4"/>
  <c r="Z15" i="4"/>
  <c r="Y15" i="4"/>
  <c r="X15" i="4"/>
  <c r="W15" i="4"/>
  <c r="V15" i="4"/>
  <c r="U15" i="4"/>
  <c r="T15" i="4"/>
  <c r="S15" i="4"/>
  <c r="R15" i="4"/>
  <c r="Q15" i="4"/>
  <c r="AB15" i="4" s="1"/>
  <c r="F15" i="4"/>
  <c r="F112" i="4" s="1"/>
  <c r="E15" i="4"/>
  <c r="E112" i="4" s="1"/>
  <c r="D112" i="4"/>
  <c r="AA14" i="4"/>
  <c r="Z14" i="4"/>
  <c r="Y14" i="4"/>
  <c r="X14" i="4"/>
  <c r="W14" i="4"/>
  <c r="V14" i="4"/>
  <c r="U14" i="4"/>
  <c r="T14" i="4"/>
  <c r="S14" i="4"/>
  <c r="R14" i="4"/>
  <c r="Q14" i="4"/>
  <c r="AB14" i="4" s="1"/>
  <c r="N14" i="4"/>
  <c r="M14" i="4"/>
  <c r="L14" i="4"/>
  <c r="K14" i="4"/>
  <c r="J14" i="4"/>
  <c r="I14" i="4"/>
  <c r="H14" i="4"/>
  <c r="G14" i="4"/>
  <c r="F14" i="4"/>
  <c r="E14" i="4"/>
  <c r="D14" i="4"/>
  <c r="AB12" i="4"/>
  <c r="AB10" i="4"/>
  <c r="D125" i="1" l="1"/>
  <c r="D126" i="1" s="1"/>
  <c r="C40" i="1"/>
  <c r="L123" i="1"/>
  <c r="L127" i="1"/>
  <c r="L126" i="1" s="1"/>
  <c r="D123" i="1"/>
  <c r="E127" i="1"/>
  <c r="C127" i="1" s="1"/>
  <c r="C124" i="1"/>
  <c r="D38" i="1"/>
  <c r="C38" i="1" s="1"/>
  <c r="C112" i="4"/>
  <c r="C70" i="4"/>
  <c r="C14" i="4"/>
  <c r="C111" i="4"/>
  <c r="C40" i="4"/>
  <c r="E130" i="4"/>
  <c r="E115" i="4"/>
  <c r="E111" i="4"/>
  <c r="E131" i="4"/>
  <c r="E116" i="4"/>
  <c r="G131" i="4"/>
  <c r="G116" i="4"/>
  <c r="I131" i="4"/>
  <c r="I116" i="4"/>
  <c r="K131" i="4"/>
  <c r="K116" i="4"/>
  <c r="M131" i="4"/>
  <c r="M116" i="4"/>
  <c r="G130" i="4"/>
  <c r="G115" i="4"/>
  <c r="G114" i="4" s="1"/>
  <c r="G111" i="4"/>
  <c r="I130" i="4"/>
  <c r="I115" i="4"/>
  <c r="I111" i="4"/>
  <c r="I129" i="4" s="1"/>
  <c r="K130" i="4"/>
  <c r="K115" i="4"/>
  <c r="K114" i="4" s="1"/>
  <c r="K111" i="4"/>
  <c r="M130" i="4"/>
  <c r="M115" i="4"/>
  <c r="M111" i="4"/>
  <c r="M129" i="4" s="1"/>
  <c r="C46" i="4"/>
  <c r="Q39" i="4"/>
  <c r="AB39" i="4" s="1"/>
  <c r="AB52" i="4"/>
  <c r="C129" i="4"/>
  <c r="E129" i="4"/>
  <c r="G129" i="4"/>
  <c r="K129" i="4"/>
  <c r="C130" i="4"/>
  <c r="AB64" i="4"/>
  <c r="AB67" i="4"/>
  <c r="AB70" i="4"/>
  <c r="H130" i="4"/>
  <c r="H115" i="4"/>
  <c r="H111" i="4"/>
  <c r="J130" i="4"/>
  <c r="J115" i="4"/>
  <c r="J111" i="4"/>
  <c r="L130" i="4"/>
  <c r="L115" i="4"/>
  <c r="L111" i="4"/>
  <c r="N130" i="4"/>
  <c r="N115" i="4"/>
  <c r="N111" i="4"/>
  <c r="Q73" i="4"/>
  <c r="C73" i="4"/>
  <c r="AB88" i="4"/>
  <c r="C15" i="4"/>
  <c r="C16" i="4"/>
  <c r="D130" i="4"/>
  <c r="D115" i="4"/>
  <c r="D111" i="4"/>
  <c r="D129" i="4" s="1"/>
  <c r="F130" i="4"/>
  <c r="F115" i="4"/>
  <c r="F111" i="4"/>
  <c r="D131" i="4"/>
  <c r="D116" i="4"/>
  <c r="F131" i="4"/>
  <c r="F116" i="4"/>
  <c r="H131" i="4"/>
  <c r="H116" i="4"/>
  <c r="J131" i="4"/>
  <c r="J116" i="4"/>
  <c r="L131" i="4"/>
  <c r="L116" i="4"/>
  <c r="N131" i="4"/>
  <c r="N116" i="4"/>
  <c r="D28" i="4"/>
  <c r="C28" i="4" s="1"/>
  <c r="D38" i="4"/>
  <c r="H38" i="4"/>
  <c r="J38" i="4"/>
  <c r="L38" i="4"/>
  <c r="N38" i="4"/>
  <c r="C39" i="4"/>
  <c r="C52" i="4"/>
  <c r="D76" i="4"/>
  <c r="C76" i="4" s="1"/>
  <c r="D79" i="4"/>
  <c r="C79" i="4" s="1"/>
  <c r="D82" i="4"/>
  <c r="C82" i="4" s="1"/>
  <c r="F129" i="4"/>
  <c r="H129" i="4"/>
  <c r="J129" i="4"/>
  <c r="L129" i="4"/>
  <c r="N129" i="4"/>
  <c r="O24" i="2"/>
  <c r="O25" i="2" s="1"/>
  <c r="O26" i="2" s="1"/>
  <c r="O27" i="2" s="1"/>
  <c r="O28" i="2" s="1"/>
  <c r="M114" i="4" l="1"/>
  <c r="AC38" i="4"/>
  <c r="C38" i="4"/>
  <c r="F114" i="4"/>
  <c r="L114" i="4"/>
  <c r="H114" i="4"/>
  <c r="I114" i="4"/>
  <c r="E114" i="4"/>
  <c r="C116" i="4"/>
  <c r="D114" i="4"/>
  <c r="C115" i="4"/>
  <c r="AB73" i="4"/>
  <c r="Q43" i="4"/>
  <c r="N114" i="4"/>
  <c r="J114" i="4"/>
  <c r="R70" i="2"/>
  <c r="S70" i="2"/>
  <c r="T70" i="2"/>
  <c r="U70" i="2"/>
  <c r="V70" i="2"/>
  <c r="W70" i="2"/>
  <c r="X70" i="2"/>
  <c r="Y70" i="2"/>
  <c r="Z70" i="2"/>
  <c r="AA70" i="2"/>
  <c r="Q70" i="2"/>
  <c r="AC74" i="2"/>
  <c r="AC73" i="2"/>
  <c r="AC72" i="2"/>
  <c r="AC71" i="2"/>
  <c r="N73" i="2"/>
  <c r="M73" i="2"/>
  <c r="L73" i="2"/>
  <c r="K73" i="2"/>
  <c r="J73" i="2"/>
  <c r="I73" i="2"/>
  <c r="H73" i="2"/>
  <c r="G73" i="2"/>
  <c r="F73" i="2"/>
  <c r="E73" i="2"/>
  <c r="D73" i="2"/>
  <c r="N72" i="2"/>
  <c r="M72" i="2"/>
  <c r="L72" i="2"/>
  <c r="K72" i="2"/>
  <c r="J72" i="2"/>
  <c r="I72" i="2"/>
  <c r="H72" i="2"/>
  <c r="G72" i="2"/>
  <c r="F72" i="2"/>
  <c r="E72" i="2"/>
  <c r="D72" i="2"/>
  <c r="N71" i="2"/>
  <c r="M71" i="2"/>
  <c r="L71" i="2"/>
  <c r="K71" i="2"/>
  <c r="J71" i="2"/>
  <c r="I71" i="2"/>
  <c r="H71" i="2"/>
  <c r="G71" i="2"/>
  <c r="R65" i="2"/>
  <c r="S65" i="2"/>
  <c r="T65" i="2"/>
  <c r="U65" i="2"/>
  <c r="V65" i="2"/>
  <c r="W65" i="2"/>
  <c r="X65" i="2"/>
  <c r="Y65" i="2"/>
  <c r="Z65" i="2"/>
  <c r="AA65" i="2"/>
  <c r="Q65" i="2"/>
  <c r="E68" i="2"/>
  <c r="F68" i="2"/>
  <c r="G68" i="2"/>
  <c r="H68" i="2"/>
  <c r="I68" i="2"/>
  <c r="J68" i="2"/>
  <c r="K68" i="2"/>
  <c r="L68" i="2"/>
  <c r="M68" i="2"/>
  <c r="N68" i="2"/>
  <c r="D68" i="2"/>
  <c r="AB67" i="2"/>
  <c r="AB68" i="2"/>
  <c r="AB43" i="4" l="1"/>
  <c r="Q23" i="4"/>
  <c r="C114" i="4"/>
  <c r="AB70" i="2"/>
  <c r="AB38" i="2"/>
  <c r="AB40" i="2"/>
  <c r="AB41" i="2"/>
  <c r="AB43" i="2"/>
  <c r="AB44" i="2"/>
  <c r="AB45" i="2"/>
  <c r="AB50" i="2"/>
  <c r="AB51" i="2"/>
  <c r="AB52" i="2"/>
  <c r="AB53" i="2"/>
  <c r="AB63" i="2"/>
  <c r="AB64" i="2"/>
  <c r="AB66" i="2"/>
  <c r="AA61" i="2"/>
  <c r="Z61" i="2"/>
  <c r="Y61" i="2"/>
  <c r="X61" i="2"/>
  <c r="W61" i="2"/>
  <c r="V61" i="2"/>
  <c r="U61" i="2"/>
  <c r="T61" i="2"/>
  <c r="S61" i="2"/>
  <c r="R61" i="2"/>
  <c r="Q61" i="2"/>
  <c r="Q106" i="4" l="1"/>
  <c r="AB106" i="4" s="1"/>
  <c r="AB23" i="4"/>
  <c r="AB61" i="2"/>
  <c r="AB65" i="2"/>
  <c r="O57" i="2"/>
  <c r="E52" i="2"/>
  <c r="F52" i="2"/>
  <c r="G52" i="2"/>
  <c r="H52" i="2"/>
  <c r="I52" i="2"/>
  <c r="J52" i="2"/>
  <c r="K52" i="2"/>
  <c r="L52" i="2"/>
  <c r="M52" i="2"/>
  <c r="N52" i="2"/>
  <c r="D52" i="2"/>
  <c r="E51" i="2"/>
  <c r="F51" i="2"/>
  <c r="G51" i="2"/>
  <c r="H51" i="2"/>
  <c r="I51" i="2"/>
  <c r="J51" i="2"/>
  <c r="K51" i="2"/>
  <c r="L51" i="2"/>
  <c r="M51" i="2"/>
  <c r="N51" i="2"/>
  <c r="D51" i="2"/>
  <c r="E50" i="2"/>
  <c r="F50" i="2"/>
  <c r="G50" i="2"/>
  <c r="H50" i="2"/>
  <c r="I50" i="2"/>
  <c r="J50" i="2"/>
  <c r="K50" i="2"/>
  <c r="L50" i="2"/>
  <c r="M50" i="2"/>
  <c r="N50" i="2"/>
  <c r="D50" i="2"/>
  <c r="E49" i="2"/>
  <c r="R49" i="2" s="1"/>
  <c r="F49" i="2"/>
  <c r="S49" i="2" s="1"/>
  <c r="G49" i="2"/>
  <c r="T49" i="2" s="1"/>
  <c r="H49" i="2"/>
  <c r="U49" i="2" s="1"/>
  <c r="I49" i="2"/>
  <c r="V49" i="2" s="1"/>
  <c r="J49" i="2"/>
  <c r="W49" i="2" s="1"/>
  <c r="K49" i="2"/>
  <c r="X49" i="2" s="1"/>
  <c r="L49" i="2"/>
  <c r="Y49" i="2" s="1"/>
  <c r="M49" i="2"/>
  <c r="Z49" i="2" s="1"/>
  <c r="N49" i="2"/>
  <c r="AA49" i="2" s="1"/>
  <c r="D49" i="2"/>
  <c r="E48" i="2"/>
  <c r="R48" i="2" s="1"/>
  <c r="F48" i="2"/>
  <c r="S48" i="2" s="1"/>
  <c r="G48" i="2"/>
  <c r="T48" i="2" s="1"/>
  <c r="H48" i="2"/>
  <c r="U48" i="2" s="1"/>
  <c r="I48" i="2"/>
  <c r="V48" i="2" s="1"/>
  <c r="J48" i="2"/>
  <c r="W48" i="2" s="1"/>
  <c r="K48" i="2"/>
  <c r="X48" i="2" s="1"/>
  <c r="L48" i="2"/>
  <c r="M48" i="2"/>
  <c r="Z48" i="2" s="1"/>
  <c r="N48" i="2"/>
  <c r="AA48" i="2" s="1"/>
  <c r="D48" i="2"/>
  <c r="Y48" i="2"/>
  <c r="E45" i="2"/>
  <c r="F45" i="2"/>
  <c r="G45" i="2"/>
  <c r="H45" i="2"/>
  <c r="I45" i="2"/>
  <c r="J45" i="2"/>
  <c r="K45" i="2"/>
  <c r="L45" i="2"/>
  <c r="M45" i="2"/>
  <c r="N45" i="2"/>
  <c r="D45" i="2"/>
  <c r="E44" i="2"/>
  <c r="F44" i="2"/>
  <c r="G44" i="2"/>
  <c r="H44" i="2"/>
  <c r="I44" i="2"/>
  <c r="J44" i="2"/>
  <c r="K44" i="2"/>
  <c r="L44" i="2"/>
  <c r="M44" i="2"/>
  <c r="N44" i="2"/>
  <c r="D44" i="2"/>
  <c r="E43" i="2"/>
  <c r="F43" i="2"/>
  <c r="G43" i="2"/>
  <c r="H43" i="2"/>
  <c r="I43" i="2"/>
  <c r="J43" i="2"/>
  <c r="K43" i="2"/>
  <c r="L43" i="2"/>
  <c r="M43" i="2"/>
  <c r="N43" i="2"/>
  <c r="D43" i="2"/>
  <c r="E42" i="2"/>
  <c r="R42" i="2" s="1"/>
  <c r="F42" i="2"/>
  <c r="S42" i="2" s="1"/>
  <c r="G42" i="2"/>
  <c r="T42" i="2" s="1"/>
  <c r="H42" i="2"/>
  <c r="U42" i="2" s="1"/>
  <c r="I42" i="2"/>
  <c r="V42" i="2" s="1"/>
  <c r="J42" i="2"/>
  <c r="W42" i="2" s="1"/>
  <c r="K42" i="2"/>
  <c r="X42" i="2" s="1"/>
  <c r="L42" i="2"/>
  <c r="Y42" i="2" s="1"/>
  <c r="M42" i="2"/>
  <c r="Z42" i="2" s="1"/>
  <c r="N42" i="2"/>
  <c r="AA42" i="2" s="1"/>
  <c r="E41" i="2"/>
  <c r="F41" i="2"/>
  <c r="G41" i="2"/>
  <c r="H41" i="2"/>
  <c r="I41" i="2"/>
  <c r="J41" i="2"/>
  <c r="K41" i="2"/>
  <c r="L41" i="2"/>
  <c r="M41" i="2"/>
  <c r="N41" i="2"/>
  <c r="D41" i="2"/>
  <c r="E40" i="2"/>
  <c r="F40" i="2"/>
  <c r="G40" i="2"/>
  <c r="H40" i="2"/>
  <c r="I40" i="2"/>
  <c r="J40" i="2"/>
  <c r="K40" i="2"/>
  <c r="L40" i="2"/>
  <c r="M40" i="2"/>
  <c r="N40" i="2"/>
  <c r="AB48" i="2" l="1"/>
  <c r="AB49" i="2"/>
  <c r="U35" i="2"/>
  <c r="T35" i="2"/>
  <c r="S35" i="2"/>
  <c r="R35" i="2"/>
  <c r="Q35" i="2"/>
  <c r="T36" i="2" l="1"/>
  <c r="U36" i="2" s="1"/>
  <c r="V36" i="2" s="1"/>
  <c r="W36" i="2" s="1"/>
  <c r="X36" i="2" s="1"/>
  <c r="Y36" i="2" s="1"/>
  <c r="Z36" i="2" s="1"/>
  <c r="AA36" i="2" s="1"/>
  <c r="V35" i="2"/>
  <c r="W35" i="2" s="1"/>
  <c r="X35" i="2" s="1"/>
  <c r="Y35" i="2" s="1"/>
  <c r="Z35" i="2" s="1"/>
  <c r="AA35" i="2" s="1"/>
  <c r="AB22" i="2" l="1"/>
  <c r="AB35" i="2"/>
  <c r="AB36" i="2"/>
  <c r="O29" i="2"/>
  <c r="O35" i="2" s="1"/>
  <c r="O36" i="2" s="1"/>
  <c r="O37" i="2" s="1"/>
  <c r="AB28" i="2"/>
  <c r="AB26" i="2"/>
  <c r="AB24" i="2"/>
  <c r="AB23" i="2"/>
  <c r="AB20" i="2"/>
  <c r="J10" i="3" l="1"/>
  <c r="K10" i="3"/>
  <c r="L10" i="3"/>
  <c r="M10" i="3"/>
  <c r="N10" i="3"/>
  <c r="O10" i="3"/>
  <c r="P10" i="3"/>
  <c r="Q10" i="3"/>
  <c r="AC8" i="2"/>
  <c r="U7" i="2"/>
  <c r="V7" i="2" s="1"/>
  <c r="W7" i="2" s="1"/>
  <c r="X7" i="2" s="1"/>
  <c r="Y7" i="2" s="1"/>
  <c r="Z7" i="2" s="1"/>
  <c r="AA7" i="2" s="1"/>
  <c r="AB7" i="2" s="1"/>
  <c r="AC7" i="2" s="1"/>
  <c r="AB120" i="1"/>
  <c r="Q15" i="1"/>
  <c r="I10" i="3" l="1"/>
  <c r="G10" i="3"/>
  <c r="H10" i="3"/>
  <c r="F10" i="3" l="1"/>
  <c r="AB33" i="1"/>
  <c r="AH31" i="1"/>
  <c r="AB31" i="1"/>
  <c r="R38" i="1"/>
  <c r="S38" i="1"/>
  <c r="T38" i="1"/>
  <c r="U38" i="1"/>
  <c r="V38" i="1"/>
  <c r="W38" i="1"/>
  <c r="X38" i="1"/>
  <c r="Y38" i="1"/>
  <c r="Z38" i="1"/>
  <c r="AA38" i="1"/>
  <c r="Q38" i="1"/>
  <c r="H13" i="3" l="1"/>
  <c r="I13" i="3"/>
  <c r="G13" i="3"/>
  <c r="C90" i="1"/>
  <c r="C89" i="1"/>
  <c r="N88" i="1"/>
  <c r="M88" i="1"/>
  <c r="L88" i="1"/>
  <c r="K88" i="1"/>
  <c r="J88" i="1"/>
  <c r="I88" i="1"/>
  <c r="H88" i="1"/>
  <c r="G88" i="1"/>
  <c r="F88" i="1"/>
  <c r="E88" i="1"/>
  <c r="E54" i="2" s="1"/>
  <c r="D88" i="1"/>
  <c r="C69" i="1"/>
  <c r="C68" i="1"/>
  <c r="N67" i="1"/>
  <c r="M67" i="1"/>
  <c r="L67" i="1"/>
  <c r="K67" i="1"/>
  <c r="J67" i="1"/>
  <c r="I67" i="1"/>
  <c r="H67" i="1"/>
  <c r="G67" i="1"/>
  <c r="F67" i="1"/>
  <c r="E67" i="1"/>
  <c r="D67" i="1"/>
  <c r="D64" i="1"/>
  <c r="E64" i="1"/>
  <c r="E46" i="2" s="1"/>
  <c r="R46" i="2" s="1"/>
  <c r="F64" i="1"/>
  <c r="G64" i="1"/>
  <c r="H64" i="1"/>
  <c r="I64" i="1"/>
  <c r="J64" i="1"/>
  <c r="K64" i="1"/>
  <c r="L64" i="1"/>
  <c r="M64" i="1"/>
  <c r="N64" i="1"/>
  <c r="C65" i="1"/>
  <c r="C66" i="1"/>
  <c r="AA64" i="1" l="1"/>
  <c r="N46" i="2"/>
  <c r="AA46" i="2" s="1"/>
  <c r="Y64" i="1"/>
  <c r="L46" i="2"/>
  <c r="Y46" i="2" s="1"/>
  <c r="W64" i="1"/>
  <c r="J46" i="2"/>
  <c r="W46" i="2" s="1"/>
  <c r="U64" i="1"/>
  <c r="H46" i="2"/>
  <c r="U46" i="2" s="1"/>
  <c r="S64" i="1"/>
  <c r="F46" i="2"/>
  <c r="S46" i="2" s="1"/>
  <c r="Q64" i="1"/>
  <c r="D46" i="2"/>
  <c r="Q46" i="2" s="1"/>
  <c r="R67" i="1"/>
  <c r="E47" i="2"/>
  <c r="R47" i="2" s="1"/>
  <c r="T67" i="1"/>
  <c r="G47" i="2"/>
  <c r="T47" i="2" s="1"/>
  <c r="V67" i="1"/>
  <c r="I47" i="2"/>
  <c r="V47" i="2" s="1"/>
  <c r="X67" i="1"/>
  <c r="K47" i="2"/>
  <c r="X47" i="2" s="1"/>
  <c r="Z67" i="1"/>
  <c r="M47" i="2"/>
  <c r="Z47" i="2" s="1"/>
  <c r="Q88" i="1"/>
  <c r="D54" i="2"/>
  <c r="S88" i="1"/>
  <c r="F54" i="2"/>
  <c r="U88" i="1"/>
  <c r="H54" i="2"/>
  <c r="W88" i="1"/>
  <c r="J54" i="2"/>
  <c r="Y88" i="1"/>
  <c r="L54" i="2"/>
  <c r="AA88" i="1"/>
  <c r="N54" i="2"/>
  <c r="Z64" i="1"/>
  <c r="M46" i="2"/>
  <c r="Z46" i="2" s="1"/>
  <c r="X64" i="1"/>
  <c r="K46" i="2"/>
  <c r="X46" i="2" s="1"/>
  <c r="V64" i="1"/>
  <c r="I46" i="2"/>
  <c r="V46" i="2" s="1"/>
  <c r="T64" i="1"/>
  <c r="G46" i="2"/>
  <c r="T46" i="2" s="1"/>
  <c r="Q67" i="1"/>
  <c r="D47" i="2"/>
  <c r="S67" i="1"/>
  <c r="F47" i="2"/>
  <c r="S47" i="2" s="1"/>
  <c r="U67" i="1"/>
  <c r="H47" i="2"/>
  <c r="U47" i="2" s="1"/>
  <c r="W67" i="1"/>
  <c r="J47" i="2"/>
  <c r="W47" i="2" s="1"/>
  <c r="Y67" i="1"/>
  <c r="L47" i="2"/>
  <c r="Y47" i="2" s="1"/>
  <c r="AA67" i="1"/>
  <c r="N47" i="2"/>
  <c r="AA47" i="2" s="1"/>
  <c r="E53" i="2"/>
  <c r="R54" i="2"/>
  <c r="T88" i="1"/>
  <c r="G54" i="2"/>
  <c r="V88" i="1"/>
  <c r="I54" i="2"/>
  <c r="X88" i="1"/>
  <c r="K54" i="2"/>
  <c r="Z88" i="1"/>
  <c r="M54" i="2"/>
  <c r="C88" i="1"/>
  <c r="R88" i="1"/>
  <c r="C67" i="1"/>
  <c r="AB67" i="1"/>
  <c r="C64" i="1"/>
  <c r="R64" i="1"/>
  <c r="AB64" i="1" s="1"/>
  <c r="AB88" i="1" l="1"/>
  <c r="Z54" i="2"/>
  <c r="M53" i="2"/>
  <c r="AB47" i="2"/>
  <c r="N53" i="2"/>
  <c r="AA54" i="2"/>
  <c r="L53" i="2"/>
  <c r="Y54" i="2"/>
  <c r="W54" i="2"/>
  <c r="J53" i="2"/>
  <c r="U54" i="2"/>
  <c r="H53" i="2"/>
  <c r="F53" i="2"/>
  <c r="S54" i="2"/>
  <c r="D53" i="2"/>
  <c r="Q54" i="2"/>
  <c r="AB46" i="2"/>
  <c r="K53" i="2"/>
  <c r="X54" i="2"/>
  <c r="I53" i="2"/>
  <c r="V54" i="2"/>
  <c r="G53" i="2"/>
  <c r="T54" i="2"/>
  <c r="R93" i="1"/>
  <c r="S93" i="1"/>
  <c r="Q93" i="1"/>
  <c r="AA93" i="1"/>
  <c r="Z93" i="1"/>
  <c r="Y93" i="1"/>
  <c r="X93" i="1"/>
  <c r="W93" i="1"/>
  <c r="V93" i="1"/>
  <c r="U93" i="1"/>
  <c r="T93" i="1"/>
  <c r="R96" i="1"/>
  <c r="S96" i="1"/>
  <c r="Q96" i="1"/>
  <c r="AA96" i="1"/>
  <c r="Z96" i="1"/>
  <c r="Y96" i="1"/>
  <c r="X96" i="1"/>
  <c r="W96" i="1"/>
  <c r="V96" i="1"/>
  <c r="U96" i="1"/>
  <c r="T96" i="1"/>
  <c r="Q99" i="1"/>
  <c r="R99" i="1"/>
  <c r="S99" i="1"/>
  <c r="T99" i="1"/>
  <c r="U99" i="1"/>
  <c r="V99" i="1"/>
  <c r="W99" i="1"/>
  <c r="X99" i="1"/>
  <c r="Y99" i="1"/>
  <c r="Z99" i="1"/>
  <c r="AA99" i="1"/>
  <c r="AB54" i="2" l="1"/>
  <c r="AB99" i="1"/>
  <c r="AB93" i="1"/>
  <c r="AB96" i="1"/>
  <c r="C92" i="1" l="1"/>
  <c r="C93" i="1"/>
  <c r="C95" i="1"/>
  <c r="C96" i="1"/>
  <c r="C98" i="1"/>
  <c r="C99" i="1"/>
  <c r="D97" i="1"/>
  <c r="D57" i="2" s="1"/>
  <c r="Q57" i="2" s="1"/>
  <c r="E97" i="1"/>
  <c r="E57" i="2" s="1"/>
  <c r="R57" i="2" s="1"/>
  <c r="F97" i="1"/>
  <c r="F57" i="2" s="1"/>
  <c r="S57" i="2" s="1"/>
  <c r="G97" i="1"/>
  <c r="G57" i="2" s="1"/>
  <c r="T57" i="2" s="1"/>
  <c r="H97" i="1"/>
  <c r="H57" i="2" s="1"/>
  <c r="U57" i="2" s="1"/>
  <c r="I97" i="1"/>
  <c r="I57" i="2" s="1"/>
  <c r="V57" i="2" s="1"/>
  <c r="J97" i="1"/>
  <c r="J57" i="2" s="1"/>
  <c r="W57" i="2" s="1"/>
  <c r="K97" i="1"/>
  <c r="K57" i="2" s="1"/>
  <c r="X57" i="2" s="1"/>
  <c r="L97" i="1"/>
  <c r="L57" i="2" s="1"/>
  <c r="Y57" i="2" s="1"/>
  <c r="M97" i="1"/>
  <c r="M57" i="2" s="1"/>
  <c r="Z57" i="2" s="1"/>
  <c r="N97" i="1"/>
  <c r="N57" i="2" s="1"/>
  <c r="AA57" i="2" s="1"/>
  <c r="D94" i="1"/>
  <c r="D56" i="2" s="1"/>
  <c r="Q56" i="2" s="1"/>
  <c r="E94" i="1"/>
  <c r="E56" i="2" s="1"/>
  <c r="R56" i="2" s="1"/>
  <c r="F94" i="1"/>
  <c r="F56" i="2" s="1"/>
  <c r="S56" i="2" s="1"/>
  <c r="G94" i="1"/>
  <c r="G56" i="2" s="1"/>
  <c r="T56" i="2" s="1"/>
  <c r="H94" i="1"/>
  <c r="H56" i="2" s="1"/>
  <c r="U56" i="2" s="1"/>
  <c r="I94" i="1"/>
  <c r="I56" i="2" s="1"/>
  <c r="V56" i="2" s="1"/>
  <c r="J94" i="1"/>
  <c r="J56" i="2" s="1"/>
  <c r="W56" i="2" s="1"/>
  <c r="K94" i="1"/>
  <c r="K56" i="2" s="1"/>
  <c r="X56" i="2" s="1"/>
  <c r="L94" i="1"/>
  <c r="L56" i="2" s="1"/>
  <c r="Y56" i="2" s="1"/>
  <c r="M94" i="1"/>
  <c r="M56" i="2" s="1"/>
  <c r="Z56" i="2" s="1"/>
  <c r="N94" i="1"/>
  <c r="N56" i="2" s="1"/>
  <c r="AA56" i="2" s="1"/>
  <c r="D55" i="2"/>
  <c r="Q55" i="2" s="1"/>
  <c r="E91" i="1"/>
  <c r="E55" i="2" s="1"/>
  <c r="R55" i="2" s="1"/>
  <c r="F91" i="1"/>
  <c r="F55" i="2" s="1"/>
  <c r="S55" i="2" s="1"/>
  <c r="G91" i="1"/>
  <c r="G55" i="2" s="1"/>
  <c r="T55" i="2" s="1"/>
  <c r="H91" i="1"/>
  <c r="H55" i="2" s="1"/>
  <c r="U55" i="2" s="1"/>
  <c r="I91" i="1"/>
  <c r="I55" i="2" s="1"/>
  <c r="V55" i="2" s="1"/>
  <c r="J91" i="1"/>
  <c r="J55" i="2" s="1"/>
  <c r="W55" i="2" s="1"/>
  <c r="K91" i="1"/>
  <c r="K55" i="2" s="1"/>
  <c r="X55" i="2" s="1"/>
  <c r="L91" i="1"/>
  <c r="L55" i="2" s="1"/>
  <c r="Y55" i="2" s="1"/>
  <c r="M91" i="1"/>
  <c r="M55" i="2" s="1"/>
  <c r="Z55" i="2" s="1"/>
  <c r="N91" i="1"/>
  <c r="N55" i="2" s="1"/>
  <c r="AA55" i="2" s="1"/>
  <c r="F30" i="1"/>
  <c r="E30" i="1"/>
  <c r="D30" i="1"/>
  <c r="D71" i="2" s="1"/>
  <c r="AA39" i="2" l="1"/>
  <c r="AA60" i="2" s="1"/>
  <c r="AA37" i="2" s="1"/>
  <c r="Y39" i="2"/>
  <c r="W39" i="2"/>
  <c r="W25" i="2" s="1"/>
  <c r="U39" i="2"/>
  <c r="S39" i="2"/>
  <c r="S37" i="2" s="1"/>
  <c r="Z39" i="2"/>
  <c r="Z60" i="2" s="1"/>
  <c r="Z37" i="2" s="1"/>
  <c r="X39" i="2"/>
  <c r="X25" i="2" s="1"/>
  <c r="V39" i="2"/>
  <c r="V25" i="2" s="1"/>
  <c r="T39" i="2"/>
  <c r="T37" i="2" s="1"/>
  <c r="E16" i="1"/>
  <c r="E125" i="1" s="1"/>
  <c r="E71" i="2"/>
  <c r="F16" i="1"/>
  <c r="F71" i="2"/>
  <c r="Z25" i="2"/>
  <c r="X37" i="2"/>
  <c r="V37" i="2"/>
  <c r="T25" i="2"/>
  <c r="R37" i="2"/>
  <c r="AB56" i="2"/>
  <c r="Y60" i="2"/>
  <c r="Y37" i="2" s="1"/>
  <c r="Y25" i="2"/>
  <c r="W37" i="2"/>
  <c r="U37" i="2"/>
  <c r="U25" i="2"/>
  <c r="AB55" i="2"/>
  <c r="AB57" i="2"/>
  <c r="I11" i="3"/>
  <c r="I9" i="3" s="1"/>
  <c r="G11" i="3"/>
  <c r="H11" i="3"/>
  <c r="H9" i="3" s="1"/>
  <c r="G9" i="3"/>
  <c r="C91" i="1"/>
  <c r="C94" i="1"/>
  <c r="C97" i="1"/>
  <c r="T17" i="1"/>
  <c r="U17" i="1" s="1"/>
  <c r="S25" i="2" l="1"/>
  <c r="AA25" i="2"/>
  <c r="F14" i="1"/>
  <c r="F125" i="1"/>
  <c r="E128" i="1"/>
  <c r="C125" i="1"/>
  <c r="C123" i="1" s="1"/>
  <c r="E123" i="1"/>
  <c r="C16" i="1"/>
  <c r="E14" i="1"/>
  <c r="C14" i="1" s="1"/>
  <c r="AH28" i="1"/>
  <c r="F128" i="1" l="1"/>
  <c r="F126" i="1" s="1"/>
  <c r="F123" i="1"/>
  <c r="C128" i="1"/>
  <c r="E126" i="1"/>
  <c r="D28" i="1"/>
  <c r="D67" i="2" s="1"/>
  <c r="E28" i="1"/>
  <c r="E67" i="2" s="1"/>
  <c r="C126" i="1" l="1"/>
  <c r="F28" i="1"/>
  <c r="F67" i="2" s="1"/>
  <c r="H14" i="3" l="1"/>
  <c r="H12" i="3" s="1"/>
  <c r="N11" i="3"/>
  <c r="N9" i="3" s="1"/>
  <c r="J11" i="3"/>
  <c r="J9" i="3" s="1"/>
  <c r="Q11" i="3"/>
  <c r="Q9" i="3" s="1"/>
  <c r="M11" i="3"/>
  <c r="M9" i="3" s="1"/>
  <c r="P11" i="3"/>
  <c r="P9" i="3" s="1"/>
  <c r="L11" i="3"/>
  <c r="L9" i="3" s="1"/>
  <c r="I14" i="3"/>
  <c r="I12" i="3" s="1"/>
  <c r="O11" i="3"/>
  <c r="O9" i="3" s="1"/>
  <c r="K11" i="3"/>
  <c r="K9" i="3" s="1"/>
  <c r="G14" i="3"/>
  <c r="G12" i="3" s="1"/>
  <c r="AB63" i="1"/>
  <c r="Q45" i="1"/>
  <c r="R45" i="1"/>
  <c r="S45" i="1"/>
  <c r="T45" i="1"/>
  <c r="U45" i="1"/>
  <c r="V45" i="1"/>
  <c r="W45" i="1"/>
  <c r="X45" i="1"/>
  <c r="Y45" i="1"/>
  <c r="Z45" i="1"/>
  <c r="AA45" i="1"/>
  <c r="AB46" i="1"/>
  <c r="AB44" i="1"/>
  <c r="AB42" i="1"/>
  <c r="AB41" i="1"/>
  <c r="AB40" i="1"/>
  <c r="AB38" i="1"/>
  <c r="J14" i="3"/>
  <c r="K14" i="3"/>
  <c r="L14" i="3"/>
  <c r="M14" i="3"/>
  <c r="N14" i="3"/>
  <c r="O14" i="3"/>
  <c r="P14" i="3"/>
  <c r="Q14" i="3"/>
  <c r="M13" i="3"/>
  <c r="Q13" i="3"/>
  <c r="AB85" i="1"/>
  <c r="AB84" i="1"/>
  <c r="AB82" i="1"/>
  <c r="AB79" i="1"/>
  <c r="AB76" i="1"/>
  <c r="Y73" i="1"/>
  <c r="U73" i="1"/>
  <c r="AA73" i="1"/>
  <c r="Z73" i="1"/>
  <c r="X73" i="1"/>
  <c r="W73" i="1"/>
  <c r="V73" i="1"/>
  <c r="T73" i="1"/>
  <c r="S73" i="1"/>
  <c r="R73" i="1"/>
  <c r="Q73" i="1"/>
  <c r="AA70" i="1"/>
  <c r="Z70" i="1"/>
  <c r="Y70" i="1"/>
  <c r="X70" i="1"/>
  <c r="W70" i="1"/>
  <c r="V70" i="1"/>
  <c r="U70" i="1"/>
  <c r="T70" i="1"/>
  <c r="S70" i="1"/>
  <c r="R70" i="1"/>
  <c r="Q70" i="1"/>
  <c r="AB61" i="1"/>
  <c r="AB58" i="1"/>
  <c r="AB55" i="1"/>
  <c r="AA52" i="1"/>
  <c r="AA39" i="1" s="1"/>
  <c r="Z52" i="1"/>
  <c r="Z39" i="1" s="1"/>
  <c r="Y52" i="1"/>
  <c r="Y39" i="1" s="1"/>
  <c r="X52" i="1"/>
  <c r="X39" i="1" s="1"/>
  <c r="W52" i="1"/>
  <c r="W39" i="1" s="1"/>
  <c r="V52" i="1"/>
  <c r="V39" i="1" s="1"/>
  <c r="U52" i="1"/>
  <c r="U39" i="1" s="1"/>
  <c r="S52" i="1"/>
  <c r="S39" i="1" s="1"/>
  <c r="R52" i="1"/>
  <c r="R39" i="1" s="1"/>
  <c r="AB49" i="1"/>
  <c r="AB48" i="1"/>
  <c r="AB47" i="1"/>
  <c r="D40" i="2"/>
  <c r="Q52" i="1" l="1"/>
  <c r="Q39" i="1" s="1"/>
  <c r="D42" i="2"/>
  <c r="F9" i="3"/>
  <c r="F11" i="3"/>
  <c r="N13" i="3"/>
  <c r="N12" i="3" s="1"/>
  <c r="J13" i="3"/>
  <c r="J12" i="3" s="1"/>
  <c r="Q12" i="3"/>
  <c r="M12" i="3"/>
  <c r="O13" i="3"/>
  <c r="O12" i="3" s="1"/>
  <c r="K13" i="3"/>
  <c r="K12" i="3" s="1"/>
  <c r="F14" i="3"/>
  <c r="P13" i="3"/>
  <c r="P12" i="3" s="1"/>
  <c r="L13" i="3"/>
  <c r="L12" i="3" s="1"/>
  <c r="Z43" i="1"/>
  <c r="AA43" i="1"/>
  <c r="T52" i="1"/>
  <c r="T39" i="1" s="1"/>
  <c r="S43" i="1"/>
  <c r="W43" i="1"/>
  <c r="X43" i="1"/>
  <c r="Y43" i="1"/>
  <c r="R43" i="1"/>
  <c r="V43" i="1"/>
  <c r="Q43" i="1"/>
  <c r="T43" i="1"/>
  <c r="U43" i="1"/>
  <c r="AC40" i="1"/>
  <c r="AC39" i="1"/>
  <c r="AB45" i="1"/>
  <c r="AB73" i="1"/>
  <c r="AB70" i="1"/>
  <c r="Q119" i="1"/>
  <c r="R119" i="1"/>
  <c r="S119" i="1"/>
  <c r="T119" i="1"/>
  <c r="U119" i="1"/>
  <c r="V119" i="1"/>
  <c r="W119" i="1"/>
  <c r="X119" i="1"/>
  <c r="Y119" i="1"/>
  <c r="Z119" i="1"/>
  <c r="AA119" i="1"/>
  <c r="AB119" i="1" s="1"/>
  <c r="Q23" i="1" l="1"/>
  <c r="AB42" i="2"/>
  <c r="F12" i="3"/>
  <c r="F13" i="3"/>
  <c r="AB52" i="1"/>
  <c r="AC38" i="1"/>
  <c r="AB43" i="1"/>
  <c r="AB39" i="1"/>
  <c r="AB12" i="1"/>
  <c r="AB60" i="2" l="1"/>
  <c r="AB39" i="2"/>
  <c r="C29" i="1"/>
  <c r="Q37" i="2" l="1"/>
  <c r="AB37" i="2" s="1"/>
  <c r="AB122" i="1"/>
  <c r="AB34" i="1" l="1"/>
  <c r="V17" i="1" l="1"/>
  <c r="W17" i="1" s="1"/>
  <c r="X17" i="1" s="1"/>
  <c r="Y17" i="1" s="1"/>
  <c r="Z17" i="1" s="1"/>
  <c r="AB18" i="1"/>
  <c r="AA17" i="1" l="1"/>
  <c r="AB17" i="1" s="1"/>
  <c r="AB36" i="1"/>
  <c r="AB25" i="1"/>
  <c r="AB28" i="1"/>
  <c r="Q14" i="1" l="1"/>
  <c r="R14" i="1"/>
  <c r="S14" i="1"/>
  <c r="T14" i="1"/>
  <c r="U14" i="1"/>
  <c r="V14" i="1"/>
  <c r="W14" i="1"/>
  <c r="X14" i="1"/>
  <c r="Y14" i="1"/>
  <c r="Z14" i="1"/>
  <c r="AA14" i="1"/>
  <c r="R15" i="1"/>
  <c r="S15" i="1"/>
  <c r="T15" i="1"/>
  <c r="U15" i="1"/>
  <c r="V15" i="1"/>
  <c r="W15" i="1"/>
  <c r="X15" i="1"/>
  <c r="Y15" i="1"/>
  <c r="Z15" i="1"/>
  <c r="AA15" i="1"/>
  <c r="Q16" i="1"/>
  <c r="R16" i="1"/>
  <c r="S16" i="1"/>
  <c r="T16" i="1"/>
  <c r="U16" i="1"/>
  <c r="V16" i="1"/>
  <c r="W16" i="1"/>
  <c r="X16" i="1"/>
  <c r="Y16" i="1"/>
  <c r="Z16" i="1"/>
  <c r="AA16" i="1"/>
  <c r="AB37" i="1"/>
  <c r="AB30" i="1"/>
  <c r="AB27" i="1"/>
  <c r="AB16" i="1" l="1"/>
  <c r="AB15" i="1"/>
  <c r="AB14" i="1"/>
  <c r="AA23" i="1" l="1"/>
  <c r="AA118" i="1" s="1"/>
  <c r="Z23" i="1"/>
  <c r="Z118" i="1" s="1"/>
  <c r="Y23" i="1"/>
  <c r="Y118" i="1" s="1"/>
  <c r="X23" i="1"/>
  <c r="X118" i="1" s="1"/>
  <c r="W23" i="1"/>
  <c r="W118" i="1" s="1"/>
  <c r="V23" i="1"/>
  <c r="V118" i="1" s="1"/>
  <c r="U23" i="1"/>
  <c r="U118" i="1" s="1"/>
  <c r="T23" i="1"/>
  <c r="T118" i="1" s="1"/>
  <c r="S23" i="1"/>
  <c r="S118" i="1" s="1"/>
  <c r="R23" i="1"/>
  <c r="R118" i="1" s="1"/>
  <c r="Q118" i="1"/>
  <c r="C30" i="1"/>
  <c r="N28" i="1"/>
  <c r="N67" i="2" s="1"/>
  <c r="M28" i="1"/>
  <c r="M67" i="2" s="1"/>
  <c r="L28" i="1"/>
  <c r="L67" i="2" s="1"/>
  <c r="K28" i="1"/>
  <c r="K67" i="2" s="1"/>
  <c r="J28" i="1"/>
  <c r="J67" i="2" s="1"/>
  <c r="I28" i="1"/>
  <c r="I67" i="2" s="1"/>
  <c r="H28" i="1"/>
  <c r="H67" i="2" s="1"/>
  <c r="G28" i="1"/>
  <c r="G67" i="2" s="1"/>
  <c r="C26" i="1"/>
  <c r="N25" i="1"/>
  <c r="N66" i="2" s="1"/>
  <c r="M25" i="1"/>
  <c r="M66" i="2" s="1"/>
  <c r="L25" i="1"/>
  <c r="L66" i="2" s="1"/>
  <c r="K25" i="1"/>
  <c r="K66" i="2" s="1"/>
  <c r="J25" i="1"/>
  <c r="J66" i="2" s="1"/>
  <c r="I25" i="1"/>
  <c r="I66" i="2" s="1"/>
  <c r="H25" i="1"/>
  <c r="H66" i="2" s="1"/>
  <c r="G25" i="1"/>
  <c r="G66" i="2" s="1"/>
  <c r="F25" i="1"/>
  <c r="F66" i="2" s="1"/>
  <c r="E25" i="1"/>
  <c r="E66" i="2" s="1"/>
  <c r="D25" i="1"/>
  <c r="D66" i="2" s="1"/>
  <c r="AB24" i="1"/>
  <c r="AB22" i="1"/>
  <c r="AB21" i="1"/>
  <c r="AB20" i="1"/>
  <c r="R19" i="1"/>
  <c r="AB10" i="1"/>
  <c r="AB19" i="1" l="1"/>
  <c r="C25" i="1"/>
  <c r="C28" i="1"/>
  <c r="C27" i="1"/>
  <c r="AB23" i="1" l="1"/>
  <c r="AB118" i="1"/>
</calcChain>
</file>

<file path=xl/sharedStrings.xml><?xml version="1.0" encoding="utf-8"?>
<sst xmlns="http://schemas.openxmlformats.org/spreadsheetml/2006/main" count="1627" uniqueCount="231">
  <si>
    <t>Итоговое значение показателя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</si>
  <si>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</si>
  <si>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</si>
  <si>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</si>
  <si>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</si>
  <si>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</si>
  <si>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</si>
  <si>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</si>
  <si>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</si>
  <si>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</si>
  <si>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</si>
  <si>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</si>
  <si>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Совершенствование нормативной правовой базы, регулирующей предпринимательскую деятельность</t>
  </si>
  <si>
    <t>-</t>
  </si>
  <si>
    <t>всего, в том числе:</t>
  </si>
  <si>
    <t xml:space="preserve">за счет средств местного бюджета </t>
  </si>
  <si>
    <t>оборот (товаров, работ, услуг) субъектов малого и среднего предпринимательства, млн. руб.</t>
  </si>
  <si>
    <t>Всего, в том числе:</t>
  </si>
  <si>
    <t>х</t>
  </si>
  <si>
    <t>Задача 4. Развитие потребительского рынка</t>
  </si>
  <si>
    <t>число субъектов малого и среднего предпринимательства в расчете на 10 тыс.человек населения, ед.</t>
  </si>
  <si>
    <t>Задача 3. Оказание поддержки предпринимателям</t>
  </si>
  <si>
    <t>количество предпринимателей без образования юридического лица (индивидуальных предпринимателей) на конец года, чел.</t>
  </si>
  <si>
    <t>количество малых и средних предприятий (юридических лиц) на конец года, ед.</t>
  </si>
  <si>
    <t>среднесписочная численность работников малых и средних предприятий на конец года, тыс. чел.</t>
  </si>
  <si>
    <t>количество проведенных опросов, анализов социально-экономических  показателей и т.д., ед.</t>
  </si>
  <si>
    <t>количество проведенных радио и телепередач, деловых встреч, круглых столов, конкурсов, конференций, выпущенных статей и т.д., ед.</t>
  </si>
  <si>
    <t>количество субъектов, получивших поддержку, ед.</t>
  </si>
  <si>
    <t>количество созданных коворкинг-центров, ед.</t>
  </si>
  <si>
    <t>Наименование</t>
  </si>
  <si>
    <t>количество участников мероприятий, чел.</t>
  </si>
  <si>
    <t>количество проведенных мероприятий, ед.</t>
  </si>
  <si>
    <t>количество проведенных образовательных мероприятий для предпринимателей, чел.</t>
  </si>
  <si>
    <t>количество проведенных деловых мероприятий для предпринимателей, чел.</t>
  </si>
  <si>
    <t>количество субъектов малого и среднего предпринимательства, получивших финансовую поддержку на создание коворкинг-центров, ед.</t>
  </si>
  <si>
    <t>количество созданных рабочих мест для субъектов малого и среднего предпринимательства в коворкинг-центрах, ед.</t>
  </si>
  <si>
    <t xml:space="preserve">количество субъектов малого и среднего предпринимательства, осуществляющих социально значимые виды деятельности, получивших финансовую поддержку, ед.
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</si>
  <si>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поддержку, ед.</t>
  </si>
  <si>
    <t>увеличение оборота субъектов малого и среднего предпринимательства, получивших финансовую поддержку, млн.руб.</t>
  </si>
  <si>
    <t>количество детей, посещающих центры времяпрепровождения детей, дошкольные образовательные центры, чел.</t>
  </si>
  <si>
    <t>количество субъектов малого и среднего предпринимательства,  получивших финансовую поддержку, ед.</t>
  </si>
  <si>
    <t>количество субъектов социального предпринимательства, получивших финансовую поддержку, ед.</t>
  </si>
  <si>
    <t>количество созданных рабочих мест субъектами социального предпринимательства, получившими финансовую поддержку, ед.</t>
  </si>
  <si>
    <t>количество инновационных компаний, получивших поддержку, ед.</t>
  </si>
  <si>
    <t>количество созданных и осуществляющих деятельность центров молодежного инновационного творчества, получивших поддержку, ед.</t>
  </si>
  <si>
    <t>количество физических лиц в возрасте до 30 лет (включительно), воспользовавшихся услугами  центров молодежного инновационного творчества,  получивших поддержку, ед.</t>
  </si>
  <si>
    <t>управление инвестиций и развития предпринимательства</t>
  </si>
  <si>
    <t>отдел потребительского рынка и защиты прав потребителей</t>
  </si>
  <si>
    <t>Задача 2. Мониторинг и информационное сопровождение деятельности субъектов малого и среднего предпринимательства</t>
  </si>
  <si>
    <t>за счет межбюджетных трансфертов из окружного бюджета</t>
  </si>
  <si>
    <t>Объем 
финансирования (всего, руб.)</t>
  </si>
  <si>
    <t xml:space="preserve">Общий объем финансирования программы </t>
  </si>
  <si>
    <t xml:space="preserve">Объем финансирования соадминистратора –  комитет по управлению имуществом </t>
  </si>
  <si>
    <t>Объем финансирования соадминистратора –  отдел потребительского рынка и защиты прав потребителей</t>
  </si>
  <si>
    <t xml:space="preserve">комитет по управлению имуществом </t>
  </si>
  <si>
    <t>Цель муниципальной программы: Повышение роли малого и среднего предпринимательства в экономике муниципального образования городской округ город Сургут</t>
  </si>
  <si>
    <t>объем налоговых поступлений в бюджет муниципального образования от деятельности субъект-
ов малого и среднего предпринимательства, млн. руб.</t>
  </si>
  <si>
    <t xml:space="preserve">количество субсидий, полученных субъектами малого и среднего предпринимательства, ед.
</t>
  </si>
  <si>
    <t>23 и 30 годы - СТРАТЕГИЯ 
промежуточные значения по годам из расчета Головлевой</t>
  </si>
  <si>
    <t>информационно - консультационная поддержка, рассылка информационных материалов субъектов малого и среднего предпринимательства, да.</t>
  </si>
  <si>
    <t>да</t>
  </si>
  <si>
    <t>прирост среднесписочной численности работников (без внешних совместителей), занятых у субъектов малого и среднего предпринимательства, получивших финансовую поддержку, ед.</t>
  </si>
  <si>
    <t>Наименование
 показателя, 
ед. измер.</t>
  </si>
  <si>
    <t>количество подготовленных проектов или предложений по внесению изменений в муниципальные правовые акты, регулирующие сферу малого и среднего предпринимательства, ед.</t>
  </si>
  <si>
    <t xml:space="preserve">количество специализированных подразделов, посвященных предпринимательству на официальном портале Администрации города и на инвестиционном портале, ед.  </t>
  </si>
  <si>
    <t>19-21 годы - прогноз СЭР на 19-21, 
22-30 годы - из информации ОСЭП</t>
  </si>
  <si>
    <t>количество проведенных образовательных мероприятий  для субъектов малого и среднего предпринимательства,  ед.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</si>
  <si>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финансовой и образовательной поддержки, ед.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</si>
  <si>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имущественной поддержки, ед.</t>
  </si>
  <si>
    <t>доля предоставленных сертификатов на право использования логотипа «Сделано в Сургуте», от общего количества заявлений, соответствующих установленным требованиям, %</t>
  </si>
  <si>
    <r>
      <t xml:space="preserve">прогноз СЭР на 19-21 только по малым предприятиям </t>
    </r>
    <r>
      <rPr>
        <u/>
        <sz val="10"/>
        <rFont val="Calibri"/>
        <family val="2"/>
        <charset val="204"/>
        <scheme val="minor"/>
      </rPr>
      <t xml:space="preserve">без средних. 
</t>
    </r>
    <r>
      <rPr>
        <sz val="10"/>
        <rFont val="Calibri"/>
        <family val="2"/>
        <charset val="204"/>
        <scheme val="minor"/>
      </rPr>
      <t>19-21 годы из информации ОСЭП (т.к. совпал план по ИП);
22-30 годы - информации ОСЭП</t>
    </r>
  </si>
  <si>
    <r>
      <t xml:space="preserve">СТРАТЕГИЯ и долгосрочный прогноз СЭР - оборот малого бизнеса </t>
    </r>
    <r>
      <rPr>
        <u/>
        <sz val="10"/>
        <rFont val="Calibri"/>
        <family val="2"/>
        <charset val="204"/>
        <scheme val="minor"/>
      </rPr>
      <t xml:space="preserve">без средних предприятий.
</t>
    </r>
    <r>
      <rPr>
        <sz val="10"/>
        <rFont val="Calibri"/>
        <family val="2"/>
        <charset val="204"/>
        <scheme val="minor"/>
      </rPr>
      <t>19 -30 из информации ОСЭП</t>
    </r>
  </si>
  <si>
    <t>количество созданных Домов предприни-мателя, ед.</t>
  </si>
  <si>
    <t>количество субъектов, получивших финансовую поддержку, ед.</t>
  </si>
  <si>
    <t>новое мероприятие</t>
  </si>
  <si>
    <t>25 чел</t>
  </si>
  <si>
    <r>
      <t xml:space="preserve">долгосрочный прогноз СЭР и прогноз СЭР на 19-21  </t>
    </r>
    <r>
      <rPr>
        <u/>
        <sz val="10"/>
        <rFont val="Calibri"/>
        <family val="2"/>
        <charset val="204"/>
        <scheme val="minor"/>
      </rPr>
      <t xml:space="preserve">без средних предприятий.
</t>
    </r>
    <r>
      <rPr>
        <sz val="10"/>
        <rFont val="Calibri"/>
        <family val="2"/>
        <charset val="204"/>
        <scheme val="minor"/>
      </rPr>
      <t>19 -30 из информации ОСЭП</t>
    </r>
  </si>
  <si>
    <t>Мероприятие 3.1.3. 
Проведение  образовательных мероприятий для субъектов малого и среднего предпринимательства</t>
  </si>
  <si>
    <t>Мероприятие 3.1.2. 
Организация мероприятий по популяризации и пропаганде предпринимательской деятельности</t>
  </si>
  <si>
    <t>Мероприятие 3.1.1. 
Организация  мониторинга деятельности субъектов малого и среднего предпринимательства</t>
  </si>
  <si>
    <t>Мероприятие 3.1.4. 
Реализация мероприятий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</t>
  </si>
  <si>
    <t>Мероприятие 3.1.5. 
Оказание информационно - консультационной поддержки</t>
  </si>
  <si>
    <t>Мероприятие 3.1.6. 
Развитие молодежного предпринимательства</t>
  </si>
  <si>
    <t>Наименование целевого показателя</t>
  </si>
  <si>
    <t>Значение целевого показателя, в том числе</t>
  </si>
  <si>
    <t>Номер целевого показателя</t>
  </si>
  <si>
    <t>Ответственный (администратор или соадминистратор)</t>
  </si>
  <si>
    <t>Наименование показателя</t>
  </si>
  <si>
    <t>Значение показателя, в том числе</t>
  </si>
  <si>
    <t>I</t>
  </si>
  <si>
    <t>II</t>
  </si>
  <si>
    <t>III</t>
  </si>
  <si>
    <t>Показатели, предусмотренные документами стратегического планирования</t>
  </si>
  <si>
    <t>Иные показатели</t>
  </si>
  <si>
    <t>Номер показателя</t>
  </si>
  <si>
    <t>В том числе по годам</t>
  </si>
  <si>
    <t xml:space="preserve">Мероприятия, реализуемые в рамках портфелей проектов, проектов автономного округа, направленных </t>
  </si>
  <si>
    <t>Наименование проекта</t>
  </si>
  <si>
    <t>Ответственный исполнитель</t>
  </si>
  <si>
    <t>Источники финансирования</t>
  </si>
  <si>
    <t>Параметры финансового обеспечения, руб.</t>
  </si>
  <si>
    <t>Всего</t>
  </si>
  <si>
    <t>всего, в том числе</t>
  </si>
  <si>
    <t>за счет средств местного бюджета</t>
  </si>
  <si>
    <t>на реализацию национальных проектов (программ) Российской Федерации</t>
  </si>
  <si>
    <t xml:space="preserve">
Региональный проект «Популяризация предпринимательства»</t>
  </si>
  <si>
    <t>Таблица 1</t>
  </si>
  <si>
    <t>Таблица 2</t>
  </si>
  <si>
    <t>Таблица 3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</si>
  <si>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– Югры</t>
  </si>
  <si>
    <t>Основное мероприятие 3.1.</t>
  </si>
  <si>
    <t>Основное мероприятие 3.2.</t>
  </si>
  <si>
    <t>Мероприятие 3.3.1. Оказание имущественной поддержки на возмездной основе путем                  применения имущественных льгот</t>
  </si>
  <si>
    <t xml:space="preserve">Мероприятие 3.3.2. 
Оказание имущественной поддержки на безвозмездной
основе
</t>
  </si>
  <si>
    <t>Объем финансирования администратора  – управления инвестиций и развития предпринимательства</t>
  </si>
  <si>
    <t>Таблица 4</t>
  </si>
  <si>
    <t>Региональный проект «Расширение доступа субъектов малого и среднего предпринимательства к финансовой поддержке, в том числе к льготному финансированию»</t>
  </si>
  <si>
    <t>Номер основного мероприятия (мероприятия) (из таблицы 3)</t>
  </si>
  <si>
    <t xml:space="preserve">Основное мероприятие 2.1. Размещение информации, посвященной предпри-нимательству на официальном портале Администрации города и на инвестиционном портале города
(1, 2) </t>
  </si>
  <si>
    <t>Основное мероприятие 3.3. Имущественная поддержка
(1, 2)</t>
  </si>
  <si>
    <t>Основное мероприятие 3.4. 
Ведение реестра субъектов малого и среднего предпринимательства – получателей  поддержки
(1, 2)</t>
  </si>
  <si>
    <r>
      <rPr>
        <sz val="10"/>
        <color rgb="FFFF0000"/>
        <rFont val="Times New Roman"/>
        <family val="1"/>
        <charset val="204"/>
      </rPr>
      <t>Основное мероприятие 3.5.</t>
    </r>
    <r>
      <rPr>
        <sz val="10"/>
        <rFont val="Times New Roman"/>
        <family val="1"/>
        <charset val="204"/>
      </rPr>
      <t xml:space="preserve">
Создание Дома предпринимателя
(1, 2)</t>
    </r>
  </si>
  <si>
    <t>Основное мероприятие 4.1.  Развитие бренда 
«Сделано в Сургуте»
(1, 2)</t>
  </si>
  <si>
    <r>
      <t>Основное мероприятие</t>
    </r>
    <r>
      <rPr>
        <sz val="10"/>
        <color rgb="FFFF0000"/>
        <rFont val="Times New Roman"/>
        <family val="1"/>
        <charset val="204"/>
      </rPr>
      <t xml:space="preserve"> 3.2. </t>
    </r>
    <r>
      <rPr>
        <sz val="10"/>
        <rFont val="Times New Roman"/>
        <family val="1"/>
        <charset val="204"/>
      </rPr>
      <t xml:space="preserve">
</t>
    </r>
    <r>
      <rPr>
        <sz val="10"/>
        <color rgb="FF7030A0"/>
        <rFont val="Times New Roman"/>
        <family val="1"/>
        <charset val="204"/>
      </rPr>
      <t>Региональный</t>
    </r>
    <r>
      <rPr>
        <sz val="10"/>
        <rFont val="Times New Roman"/>
        <family val="1"/>
        <charset val="204"/>
      </rPr>
      <t xml:space="preserve"> проект «Расширение доступа субъектов малого и среднего предпринимательства к финансов</t>
    </r>
    <r>
      <rPr>
        <sz val="10"/>
        <color rgb="FF7030A0"/>
        <rFont val="Times New Roman"/>
        <family val="1"/>
        <charset val="204"/>
      </rPr>
      <t>ой поддержке</t>
    </r>
    <r>
      <rPr>
        <sz val="10"/>
        <rFont val="Times New Roman"/>
        <family val="1"/>
        <charset val="204"/>
      </rPr>
      <t>, в том числе к льготному финансированию»
(1, 2)</t>
    </r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</si>
  <si>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</si>
  <si>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управление инвестиций и развития предпринимательства
(далее - УИиРП)</t>
  </si>
  <si>
    <t>УИиРП</t>
  </si>
  <si>
    <t xml:space="preserve">Мероприятие 3.3.2. 
Оказание имущественной поддержки на безвозмездной основе
</t>
  </si>
  <si>
    <t>IV</t>
  </si>
  <si>
    <t>число субъектов малого и среднего предпринимательства на 10 тыс. человек населения, ед. (нарастающим итогом, на конец отчетного периода)</t>
  </si>
  <si>
    <t xml:space="preserve">доля реализованных мероприятий портфеля проектов («Малое и среднее предпринимательство и поддержка индивидуальной предпринимательской инициативы» (муниципальная составляющая)) от общего числа запланированных к реализации, % </t>
  </si>
  <si>
    <t>ведение мониторинга налогового законодательства, да</t>
  </si>
  <si>
    <t>количество организованных мероприятий (городской конкурс «Предприниматель года»), ед.</t>
  </si>
  <si>
    <t>количество субсидий, предоставленных субъектам малого и среднего предпринимательства, ед.</t>
  </si>
  <si>
    <t>численность занятых в сфере малого и среднего предпринимательства, включая индивидуальных предпринимателей, 
тыс. человек</t>
  </si>
  <si>
    <t>количество созданных Домов предпринимателя, ед.</t>
  </si>
  <si>
    <t>Базовый показатель (2019 год)</t>
  </si>
  <si>
    <t>Мероприятие 3.2.1.  
Создание условий для развития субъектов малого и среднего предпринимательства (предоставление финансовой поддержки субъектам малого и среднего предпринимательства на создание коворкинг-центров, в виде возмещения части затрат на оборудование рабочих мест для субъектов малого и среднего предпринимательства и помещений для проведения совещаний (конференций))</t>
  </si>
  <si>
    <t>коворкинг-центры</t>
  </si>
  <si>
    <t>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</si>
  <si>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>Мероприятие 3.2.2.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</si>
  <si>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 xml:space="preserve">Мероприятие 3.2.3.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приобретению оборудования (основных средств) и лицензионных программных продуктов
</t>
  </si>
  <si>
    <t>СЗН по приобретению оборудования (основных средств) и лицензионных программных продуктов</t>
  </si>
  <si>
    <t>Мероприятие 3.2.4.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</t>
  </si>
  <si>
    <t>на развитие товаропроводящей сети по реализации ремесленных товаров</t>
  </si>
  <si>
    <t>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</si>
  <si>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 xml:space="preserve">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</si>
  <si>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3.2.6.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</si>
  <si>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3.2.5.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</si>
  <si>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 xml:space="preserve"> по предоставленным консалтинговым услугам</t>
  </si>
  <si>
    <t>Мероприятие 3.2.7.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предоставленным консалтинговым услугам</t>
  </si>
  <si>
    <t>связанных с прохождением курсов повышения квалификации</t>
  </si>
  <si>
    <t>Мероприятие 3.2.8.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затрат, связанных с прохождением курсов повышения квалификации</t>
  </si>
  <si>
    <t>возмещения части затрат на аренду нежилых помещений</t>
  </si>
  <si>
    <t>Мероприятие 3.2.9.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аренду нежилых помещений</t>
  </si>
  <si>
    <t>Мероприятие 3.2.10.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по приобретению оборудования (основных средств) и лицензионных программных продуктов</t>
  </si>
  <si>
    <t xml:space="preserve"> СФ по приобретению оборудования (основных средств) и лицензионных программных продуктов</t>
  </si>
  <si>
    <t>Мероприятие 3.2.11.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</si>
  <si>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 xml:space="preserve">на реализацию программ по энергосбережению, </t>
  </si>
  <si>
    <t>Мероприятие 3.2.12.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связанных со специальной оценкой условий труда</t>
  </si>
  <si>
    <t>со специальной оценкой условий труда</t>
  </si>
  <si>
    <t>Мероприятие 3.2.13.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</si>
  <si>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>ЦМИТ</t>
  </si>
  <si>
    <t>Мероприятие 3.2.14.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</t>
  </si>
  <si>
    <t xml:space="preserve">инновационным компаниям, </t>
  </si>
  <si>
    <t>Мероприятие 3.2.15. 
Финансовая поддержка начинающих предпринимателей, в виде возмещения части затрат, связанных с началом предпринимательской деятельности</t>
  </si>
  <si>
    <t>связанных с началом предпринимательской деятельности</t>
  </si>
  <si>
    <t>Мероприятие 3.2.16. 
Финансовая поддержка субъектов малого и среднего предпринимательства в виде финансового обеспечения затрат на развитие деятельности  в несырьевых отраслях экономики</t>
  </si>
  <si>
    <t>Мероприятие 3.2.17. 
Финансовая поддержка субъектов малого и среднего предпринимательства в виде возмещения части затрат, связанных с участием в выставочно – ярмарочных мероприятиях</t>
  </si>
  <si>
    <t>Мероприятие 3.2.18. 
Финансовая поддержка субъектов малого и среднего предпринимательства в виде возмещения части затрат на приобретение контрольно-кассовой техники</t>
  </si>
  <si>
    <t>а развитие деятельности  в несырьевых отраслях экономики</t>
  </si>
  <si>
    <t>связанных с участием в выставочно – ярмарочных мероприятиях</t>
  </si>
  <si>
    <t>приобретение контрольно-кассовой техники</t>
  </si>
  <si>
    <t>на возмездной основе путем                  применения имущественных льгот</t>
  </si>
  <si>
    <t xml:space="preserve">на безвозмездной основе
</t>
  </si>
  <si>
    <t>Количество организованных мероприятий, направленных на вовлечение в предпринимательскую деятельность, пропаганду и популяризацию предпринимательства, ед.</t>
  </si>
  <si>
    <t>в том числе:</t>
  </si>
  <si>
    <t xml:space="preserve">Количество субъектов малого и среднего предпринимательства - получателей поддержки, ед. </t>
  </si>
  <si>
    <t xml:space="preserve">Мероприятие 3.1.4. 
Реализация мероприятий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
</t>
  </si>
  <si>
    <t>Предприниматель года</t>
  </si>
  <si>
    <t>финансовой поддержки, ед.</t>
  </si>
  <si>
    <t>информационно-консультационной поддержки, ед.</t>
  </si>
  <si>
    <t>образовательной поддержки, ед.</t>
  </si>
  <si>
    <t>имущественной поддержки, ед.</t>
  </si>
  <si>
    <t>Курс «Основы ведения предпринимательской деятельности»</t>
  </si>
  <si>
    <t>Курс для предпринимателей, планирующих привлечение инвестиций и масштабирование бизнеса</t>
  </si>
  <si>
    <t>Мероприятия молодежного предпринимательства</t>
  </si>
  <si>
    <t>количество участников мероприятий,  направленных на вовлечение в предпринимательскую деятельность, пропаганду и популяризацию предпринимательства, чел.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</si>
  <si>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 *</t>
  </si>
  <si>
    <t>* ПРИМЕЧАНИЕ: показатели и их количественные значения будут включены в муниципальную программу после внесения изменений в Региональные проекты «Популяризация предпринимательства», «Расширение доступа субъектов малого и среднего предпринимательства к финансовой поддержке, в том числе к льготному финансированию»</t>
  </si>
  <si>
    <t>Основное мероприятие 3.1. 
Региональный проект «Популяризация предпринимательства»
(1, 2)</t>
  </si>
  <si>
    <t xml:space="preserve">20-22 годы - пункт 3 (налоги на совокупный доход)  приложения 1 к РДГ от ------- № ----VI ДГ 
«О бюджете городского округа город Сургут на 2020 год и плановый период 2021-2022 годов»
с 23-30 годы - с учетом k = 1,01 </t>
  </si>
  <si>
    <t>Основное мероприятие 3.2. 
Региональный проект «Расширение доступа субъектов малого и среднего предпринимательства к финансовой поддержке, в том числе к льготному финансированию»
(1, 2)</t>
  </si>
  <si>
    <t>Основное мероприятие 3.5.
Создание Дома предпринимателя
(1, 2)</t>
  </si>
  <si>
    <t>Основное мероприятие 1.1. Подготовка проектов нормативных правовых актов в сфере малого и среднего предпринимательства, предложений по внесению изменений и дополнений в действующие нормативные правовые акты 
(1, 2)</t>
  </si>
  <si>
    <t>Мероприятие 3.2.10.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по приобретению оборудования (основных средств) и лицензионных программных продуктов</t>
  </si>
  <si>
    <t>Мероприятие 3.2.11.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</si>
  <si>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>Мероприятие 3.2.12.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связанных со специальной оценкой условий труда</t>
  </si>
  <si>
    <t>Приложение 1
к муниципальной программе "Развитие малого и среднего предпринимательства в городе Сургуте на период до 2030 года 
от __________ № ___________</t>
  </si>
  <si>
    <t>Целевые показатели муниципальной программы "Развитие малого и среднего предпринимательства в городе Сургуте на период до 2030 года"</t>
  </si>
  <si>
    <t>Иные показатели муниципальной программы "Развитие малого и среднего предпринимательства в городе Сургуте на период до 2030 года"</t>
  </si>
  <si>
    <t>Приложение 2
к муниципальной программе "Развитие малого и среднего предпринимательства в городе Сургуте на период до 2030 года"</t>
  </si>
  <si>
    <t>Программные мероприятия, объем финансирования муниципальной программы "Развитие малого и среднего предпринимательства в городе Сургуте на период до 2030 года"
«Развитие малого и среднего предпринимательства в городе Сургуте на 2016-2030 годы»</t>
  </si>
  <si>
    <t>Приложение 3
к муниципальной программе "Развитие малого и среднего предпринимательства в городе Сургуте на период до 2030 года"</t>
  </si>
  <si>
    <t>* Примечание: номер показателя будет включен в муниципальную программу "Развитие малого и среднего предпринимательства в городе Сургуте на период до 2030 года" после внесения изменений в региональные проекты "Популяризация предпринимательства", "Расширение доступа субъектов малого и среднего предпринимательства к финансовой поддержке, в том числе к льготному финансированию".</t>
  </si>
  <si>
    <t>Мероприятие 3.2.7. 
Финансовая поддержка субъектов малого и среднего предпринимательства, осуществляющих социально значимые виды деятельности и (или) деятельность в сфере социального предпринимательства, в виде возмещения части затрат по предоставленным консалтинговым услугам</t>
  </si>
  <si>
    <t>Мероприятие 3.2.8. 
Финансовая поддержка субъектов малого и среднего предпринимательства, осуществляющих социально значимые виды деятельности и (или) деятельность в сфере социального предпринимательства, в виде возмещения части затрат, связанных с прохождением курсов повышения квалификации</t>
  </si>
  <si>
    <t>Мероприятие 3.2.19. 
Финансовая поддержка субъектов малого и среднего предпринимательства, осуществляющих социально значимые виды деятельности и (или) деятельность в сфере социального предпринимательства, в виде возмещения затрат на приобретение дезинфицирующих средств и средств индивидуальной защиты в целях снижения риска завоза и распространения новой коронавирусной инфекции</t>
  </si>
  <si>
    <t>Мероприятие 3.2.18. 
Финансовая поддержка субъектов малого и среднего предпринимательства, осуществляющих социально значимые виды деятельности и (или) деятельность в сфере социального предпринимательства, в виде возмещения части затрат на приобретение контрольно-кассовой техники</t>
  </si>
  <si>
    <t>Мероприятие 3.2.17. 
Финансовая поддержка субъектов малого и среднего предпринимательства, осуществляющих социально значимые виды деятельности и (или) деятельность в сфере социального предпринимательства, в виде возмещения части затрат, связанных с участием в выставочно – ярмарочных мероприятиях</t>
  </si>
  <si>
    <t>Мероприятие 3.2.16. 
Финансовая поддержка субъектов малого и среднего предпринимательства, осуществляющих социально значимые виды деятельности и (или) деятельность в сфере социального предпринимательства, в виде финансового обеспечения затрат на развитие деятельности  в несырьевых отраслях экономики</t>
  </si>
  <si>
    <t>Мероприятие 3.2.15. 
Финансовая поддержка субъектов малого и среднего предпринимательства, осуществляющих социально значимые виды деятельности и (или) деятельность в сфере социального предпринимательства, в виде возмещения части затрат, связанных с началом предпринимательской деятельности</t>
  </si>
  <si>
    <t>Мероприятие 3.2.9. 
Финансовая поддержка субъектов малого и среднего предпринимательства, осуществляющих социально значимые виды деятельности и (или) деятельность в сфере социального предпринимательства, в виде возмещения части затрат на аренду нежилых помещений</t>
  </si>
  <si>
    <t xml:space="preserve">Мероприятие 3.2.16. 
Финансовая поддержка субъектов малого и среднего предпринимательства в виде финансового обеспечения затрат начинающим предпринимателям 
в производственной сфере
</t>
  </si>
  <si>
    <t>Основное мероприятие 3.4. Имущественная поддержка
(1, 2)</t>
  </si>
  <si>
    <t>Мероприятие 3.4.1. Оказание имущественной поддержки на возмездной основе путем                  применения имущественных льгот</t>
  </si>
  <si>
    <t xml:space="preserve">Мероприятие 3.4.2. 
Оказание имущественной поддержки на безвозмездной
основе
</t>
  </si>
  <si>
    <t>Основное мероприятие 3.5. 
Ведение реестра субъектов малого и среднего предпринимательства – получателей  поддержки
(1, 2)</t>
  </si>
  <si>
    <t>Основное мероприятие 3.6.
Создание Дома предпринимателя
(1, 2)</t>
  </si>
  <si>
    <t>дезинфекция</t>
  </si>
  <si>
    <t>неотложные меры</t>
  </si>
  <si>
    <t>11.1.</t>
  </si>
  <si>
    <t>11.2.</t>
  </si>
  <si>
    <t>11.3.</t>
  </si>
  <si>
    <t>11.4.</t>
  </si>
  <si>
    <t>* - финансовое обеспечение мероприятия будет определено после доведения средств субсидии из бюджета Ханты-Мансийского автономного округа - Югры</t>
  </si>
  <si>
    <t>Номер показателя (из таблиц 1, 2)*</t>
  </si>
  <si>
    <t>Основное мероприятие 3.3. Предоставление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</t>
  </si>
  <si>
    <t>Мероприятие 3.3.1. 
Предоставление неотложных мер
поддержки субъектам малого и
среднего предпринимательства,
осуществляющим деятельность в
отраслях, пострадавших от
распространения новой
коронавирусной инфекции в виде
возмещения затрат в 2020 году на аренду
(субаренду) нежилых помещений,
находящихся в коммерческой
собственности</t>
  </si>
  <si>
    <t>Мероприятие 3.3.2. 
Предоставление неотложных мер
поддержки субъектам малого и
среднего предпринимательства,
осуществляющим деятельность в
отраслях, пострадавших от
распространения новой
коронавирусной инфекции
в виде
возмещения затрат в 2020 году на коммунальные
услуги</t>
  </si>
  <si>
    <t xml:space="preserve">Мероприятие 3.3.3. 
Предоставление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 в виде возмещения затрат в 2020 году на жилищно-коммунальные услуги *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</si>
</sst>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26282F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7030A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i/>
      <sz val="10"/>
      <color rgb="FF7030A0"/>
      <name val="Calibri"/>
      <family val="2"/>
      <charset val="204"/>
      <scheme val="minor"/>
    </font>
    <font>
      <b/>
      <i/>
      <sz val="10"/>
      <color rgb="FF7030A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Fill="1"/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/>
    <xf numFmtId="4" fontId="1" fillId="0" borderId="2" xfId="0" applyNumberFormat="1" applyFont="1" applyFill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/>
    </xf>
    <xf numFmtId="0" fontId="1" fillId="0" borderId="0" xfId="0" applyFont="1" applyFill="1"/>
    <xf numFmtId="0" fontId="4" fillId="0" borderId="0" xfId="0" applyFont="1" applyFill="1"/>
    <xf numFmtId="0" fontId="1" fillId="0" borderId="5" xfId="0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1" fontId="2" fillId="0" borderId="0" xfId="0" applyNumberFormat="1" applyFont="1" applyFill="1"/>
    <xf numFmtId="0" fontId="6" fillId="0" borderId="0" xfId="0" applyFont="1" applyFill="1"/>
    <xf numFmtId="0" fontId="1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7" fillId="0" borderId="0" xfId="0" applyNumberFormat="1" applyFont="1" applyFill="1" applyAlignment="1">
      <alignment horizontal="center"/>
    </xf>
    <xf numFmtId="4" fontId="10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4" fontId="1" fillId="0" borderId="2" xfId="0" applyNumberFormat="1" applyFont="1" applyFill="1" applyBorder="1" applyAlignment="1">
      <alignment vertical="top"/>
    </xf>
    <xf numFmtId="4" fontId="1" fillId="0" borderId="3" xfId="0" applyNumberFormat="1" applyFont="1" applyFill="1" applyBorder="1" applyAlignment="1">
      <alignment vertical="top"/>
    </xf>
    <xf numFmtId="4" fontId="1" fillId="0" borderId="4" xfId="0" applyNumberFormat="1" applyFont="1" applyFill="1" applyBorder="1" applyAlignment="1">
      <alignment vertical="top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6" fillId="0" borderId="0" xfId="0" applyFont="1"/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center" vertical="top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6" fillId="0" borderId="5" xfId="0" applyFont="1" applyBorder="1"/>
    <xf numFmtId="0" fontId="4" fillId="0" borderId="0" xfId="0" applyFont="1" applyFill="1" applyAlignment="1">
      <alignment vertical="top" wrapText="1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4" fontId="1" fillId="0" borderId="5" xfId="0" applyNumberFormat="1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4" fontId="1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4" fontId="8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wrapText="1"/>
    </xf>
    <xf numFmtId="0" fontId="24" fillId="0" borderId="0" xfId="0" applyFont="1"/>
    <xf numFmtId="0" fontId="25" fillId="0" borderId="1" xfId="0" applyFont="1" applyFill="1" applyBorder="1" applyAlignment="1">
      <alignment horizontal="left" vertical="top" wrapText="1"/>
    </xf>
    <xf numFmtId="4" fontId="25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Border="1"/>
    <xf numFmtId="4" fontId="24" fillId="0" borderId="1" xfId="0" applyNumberFormat="1" applyFont="1" applyFill="1" applyBorder="1" applyAlignment="1">
      <alignment horizontal="left" vertical="top" wrapText="1"/>
    </xf>
    <xf numFmtId="3" fontId="25" fillId="0" borderId="1" xfId="0" applyNumberFormat="1" applyFont="1" applyFill="1" applyBorder="1" applyAlignment="1">
      <alignment horizontal="center" vertical="top" wrapText="1"/>
    </xf>
    <xf numFmtId="0" fontId="26" fillId="0" borderId="0" xfId="0" applyFont="1" applyFill="1"/>
    <xf numFmtId="4" fontId="25" fillId="0" borderId="1" xfId="0" applyNumberFormat="1" applyFont="1" applyFill="1" applyBorder="1" applyAlignment="1">
      <alignment horizontal="left" vertical="top" wrapText="1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/>
    </xf>
    <xf numFmtId="4" fontId="25" fillId="0" borderId="7" xfId="0" applyNumberFormat="1" applyFont="1" applyFill="1" applyBorder="1" applyAlignment="1">
      <alignment horizontal="center" vertical="top" wrapText="1"/>
    </xf>
    <xf numFmtId="4" fontId="25" fillId="0" borderId="7" xfId="0" applyNumberFormat="1" applyFont="1" applyFill="1" applyBorder="1" applyAlignment="1">
      <alignment horizontal="left" vertical="top" wrapText="1"/>
    </xf>
    <xf numFmtId="1" fontId="2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7" fillId="0" borderId="0" xfId="0" applyFont="1" applyFill="1"/>
    <xf numFmtId="4" fontId="8" fillId="0" borderId="6" xfId="0" applyNumberFormat="1" applyFont="1" applyFill="1" applyBorder="1" applyAlignment="1">
      <alignment vertical="top" wrapText="1"/>
    </xf>
    <xf numFmtId="0" fontId="24" fillId="0" borderId="0" xfId="0" applyFont="1" applyFill="1"/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4" fontId="8" fillId="0" borderId="6" xfId="0" applyNumberFormat="1" applyFont="1" applyFill="1" applyBorder="1" applyAlignment="1">
      <alignment horizontal="left" vertical="top" wrapText="1"/>
    </xf>
    <xf numFmtId="3" fontId="8" fillId="0" borderId="6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0" fontId="28" fillId="0" borderId="0" xfId="0" applyFont="1" applyFill="1" applyAlignment="1">
      <alignment vertical="top"/>
    </xf>
    <xf numFmtId="3" fontId="4" fillId="0" borderId="7" xfId="0" applyNumberFormat="1" applyFont="1" applyFill="1" applyBorder="1" applyAlignment="1">
      <alignment horizontal="center" vertical="top" wrapText="1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1" fillId="0" borderId="2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/>
    </xf>
    <xf numFmtId="0" fontId="17" fillId="0" borderId="0" xfId="0" applyFont="1" applyAlignment="1">
      <alignment horizontal="left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" fontId="1" fillId="0" borderId="7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8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6"/>
  <sheetViews>
    <sheetView view="pageBreakPreview" topLeftCell="A4" zoomScale="60" zoomScaleNormal="80" workbookViewId="0">
      <selection activeCell="Q26" sqref="Q26"/>
    </sheetView>
  </sheetViews>
  <sheetFormatPr defaultRowHeight="15" x14ac:dyDescent="0.25"/>
  <cols>
    <col min="1" max="1" width="3.140625" style="37" customWidth="1"/>
    <col min="2" max="2" width="36.7109375" style="37" hidden="1" customWidth="1"/>
    <col min="3" max="3" width="6.42578125" style="71" hidden="1" customWidth="1"/>
    <col min="4" max="14" width="13.140625" style="37" hidden="1" customWidth="1"/>
    <col min="15" max="15" width="13.42578125" style="37" customWidth="1"/>
    <col min="16" max="16" width="39" style="37" customWidth="1"/>
    <col min="17" max="17" width="12.140625" style="71" customWidth="1"/>
    <col min="18" max="18" width="13.85546875" style="37" customWidth="1"/>
    <col min="19" max="28" width="13" style="37" customWidth="1"/>
    <col min="29" max="29" width="11.5703125" style="37" customWidth="1"/>
    <col min="30" max="30" width="21.28515625" style="37" customWidth="1"/>
    <col min="31" max="35" width="9.140625" style="37"/>
    <col min="36" max="36" width="13.5703125" style="37" customWidth="1"/>
    <col min="37" max="16384" width="9.140625" style="37"/>
  </cols>
  <sheetData>
    <row r="1" spans="1:30" ht="123.75" customHeight="1" x14ac:dyDescent="0.25">
      <c r="AC1" s="185" t="s">
        <v>198</v>
      </c>
      <c r="AD1" s="185"/>
    </row>
    <row r="2" spans="1:30" ht="18.75" x14ac:dyDescent="0.25">
      <c r="O2" s="190" t="s">
        <v>199</v>
      </c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</row>
    <row r="3" spans="1:30" ht="15.75" x14ac:dyDescent="0.25">
      <c r="O3" s="35"/>
      <c r="AD3" s="61" t="s">
        <v>106</v>
      </c>
    </row>
    <row r="4" spans="1:30" ht="27.75" customHeight="1" x14ac:dyDescent="0.25">
      <c r="O4" s="189" t="s">
        <v>85</v>
      </c>
      <c r="P4" s="189" t="s">
        <v>83</v>
      </c>
      <c r="Q4" s="189" t="s">
        <v>136</v>
      </c>
      <c r="R4" s="189" t="s">
        <v>84</v>
      </c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 t="s">
        <v>0</v>
      </c>
      <c r="AD4" s="189" t="s">
        <v>86</v>
      </c>
    </row>
    <row r="5" spans="1:30" x14ac:dyDescent="0.25">
      <c r="O5" s="189"/>
      <c r="P5" s="189"/>
      <c r="Q5" s="189"/>
      <c r="R5" s="36" t="s">
        <v>1</v>
      </c>
      <c r="S5" s="36" t="s">
        <v>2</v>
      </c>
      <c r="T5" s="36" t="s">
        <v>3</v>
      </c>
      <c r="U5" s="36" t="s">
        <v>4</v>
      </c>
      <c r="V5" s="36" t="s">
        <v>5</v>
      </c>
      <c r="W5" s="36" t="s">
        <v>6</v>
      </c>
      <c r="X5" s="36" t="s">
        <v>7</v>
      </c>
      <c r="Y5" s="36" t="s">
        <v>8</v>
      </c>
      <c r="Z5" s="36" t="s">
        <v>9</v>
      </c>
      <c r="AA5" s="36" t="s">
        <v>10</v>
      </c>
      <c r="AB5" s="36" t="s">
        <v>11</v>
      </c>
      <c r="AC5" s="189"/>
      <c r="AD5" s="189"/>
    </row>
    <row r="6" spans="1:30" x14ac:dyDescent="0.25">
      <c r="O6" s="36">
        <v>1</v>
      </c>
      <c r="P6" s="36">
        <v>2</v>
      </c>
      <c r="Q6" s="63">
        <v>3</v>
      </c>
      <c r="R6" s="36">
        <v>4</v>
      </c>
      <c r="S6" s="36">
        <v>5</v>
      </c>
      <c r="T6" s="36">
        <v>6</v>
      </c>
      <c r="U6" s="36">
        <v>7</v>
      </c>
      <c r="V6" s="36">
        <v>8</v>
      </c>
      <c r="W6" s="36">
        <v>9</v>
      </c>
      <c r="X6" s="36">
        <v>10</v>
      </c>
      <c r="Y6" s="36">
        <v>11</v>
      </c>
      <c r="Z6" s="36">
        <v>12</v>
      </c>
      <c r="AA6" s="36">
        <v>13</v>
      </c>
      <c r="AB6" s="36">
        <v>14</v>
      </c>
      <c r="AC6" s="36">
        <v>15</v>
      </c>
      <c r="AD6" s="36">
        <v>16</v>
      </c>
    </row>
    <row r="7" spans="1:30" ht="75" x14ac:dyDescent="0.25">
      <c r="A7" s="44"/>
      <c r="B7" s="68" t="s">
        <v>79</v>
      </c>
      <c r="C7" s="64" t="s">
        <v>13</v>
      </c>
      <c r="D7" s="65" t="s">
        <v>13</v>
      </c>
      <c r="E7" s="65" t="s">
        <v>13</v>
      </c>
      <c r="F7" s="65" t="s">
        <v>13</v>
      </c>
      <c r="G7" s="64" t="s">
        <v>13</v>
      </c>
      <c r="H7" s="64" t="s">
        <v>13</v>
      </c>
      <c r="I7" s="64" t="s">
        <v>13</v>
      </c>
      <c r="J7" s="64" t="s">
        <v>13</v>
      </c>
      <c r="K7" s="64" t="s">
        <v>13</v>
      </c>
      <c r="L7" s="64" t="s">
        <v>13</v>
      </c>
      <c r="M7" s="64" t="s">
        <v>13</v>
      </c>
      <c r="N7" s="74" t="s">
        <v>13</v>
      </c>
      <c r="O7" s="63">
        <v>1</v>
      </c>
      <c r="P7" s="38" t="s">
        <v>124</v>
      </c>
      <c r="Q7" s="39">
        <v>1909.6</v>
      </c>
      <c r="R7" s="39">
        <v>1930.8</v>
      </c>
      <c r="S7" s="39">
        <v>1947.5</v>
      </c>
      <c r="T7" s="39">
        <v>2008.2</v>
      </c>
      <c r="U7" s="39">
        <f>T7*1.01</f>
        <v>2028.3</v>
      </c>
      <c r="V7" s="40">
        <f>U7*1.01</f>
        <v>2048.6</v>
      </c>
      <c r="W7" s="40">
        <f t="shared" ref="W7" si="0">V7*1.01</f>
        <v>2069.1</v>
      </c>
      <c r="X7" s="40">
        <f t="shared" ref="X7" si="1">W7*1.01</f>
        <v>2089.8000000000002</v>
      </c>
      <c r="Y7" s="40">
        <f t="shared" ref="Y7" si="2">X7*1.01</f>
        <v>2110.6999999999998</v>
      </c>
      <c r="Z7" s="40">
        <f t="shared" ref="Z7" si="3">Y7*1.01</f>
        <v>2131.8000000000002</v>
      </c>
      <c r="AA7" s="40">
        <f t="shared" ref="AA7" si="4">Z7*1.01</f>
        <v>2153.1</v>
      </c>
      <c r="AB7" s="40">
        <f>AA7*1.01</f>
        <v>2174.6</v>
      </c>
      <c r="AC7" s="40">
        <f t="shared" ref="AC7:AC8" si="5">AB7</f>
        <v>2174.6</v>
      </c>
      <c r="AD7" s="48" t="s">
        <v>125</v>
      </c>
    </row>
    <row r="8" spans="1:30" ht="51" x14ac:dyDescent="0.25">
      <c r="A8" s="44"/>
      <c r="B8" s="66" t="s">
        <v>79</v>
      </c>
      <c r="C8" s="69" t="s">
        <v>13</v>
      </c>
      <c r="D8" s="28" t="s">
        <v>13</v>
      </c>
      <c r="E8" s="28" t="s">
        <v>13</v>
      </c>
      <c r="F8" s="28" t="s">
        <v>13</v>
      </c>
      <c r="G8" s="69" t="s">
        <v>13</v>
      </c>
      <c r="H8" s="69" t="s">
        <v>13</v>
      </c>
      <c r="I8" s="69" t="s">
        <v>13</v>
      </c>
      <c r="J8" s="69" t="s">
        <v>13</v>
      </c>
      <c r="K8" s="69" t="s">
        <v>13</v>
      </c>
      <c r="L8" s="69" t="s">
        <v>13</v>
      </c>
      <c r="M8" s="69" t="s">
        <v>13</v>
      </c>
      <c r="N8" s="69" t="s">
        <v>13</v>
      </c>
      <c r="O8" s="63">
        <v>2</v>
      </c>
      <c r="P8" s="38" t="s">
        <v>16</v>
      </c>
      <c r="Q8" s="41">
        <v>226400</v>
      </c>
      <c r="R8" s="41">
        <v>234412.24</v>
      </c>
      <c r="S8" s="41">
        <v>245237.07</v>
      </c>
      <c r="T8" s="41">
        <v>257334.69</v>
      </c>
      <c r="U8" s="41">
        <v>270840.95</v>
      </c>
      <c r="V8" s="41">
        <v>285630.03000000003</v>
      </c>
      <c r="W8" s="41">
        <v>301598.03000000003</v>
      </c>
      <c r="X8" s="41">
        <v>319096.5</v>
      </c>
      <c r="Y8" s="41">
        <v>338224.69</v>
      </c>
      <c r="Z8" s="41">
        <v>359217.64</v>
      </c>
      <c r="AA8" s="41">
        <v>382210.36</v>
      </c>
      <c r="AB8" s="41">
        <v>407489.53</v>
      </c>
      <c r="AC8" s="41">
        <f t="shared" si="5"/>
        <v>407489.53</v>
      </c>
      <c r="AD8" s="48" t="s">
        <v>126</v>
      </c>
    </row>
    <row r="13" spans="1:30" ht="18.75" x14ac:dyDescent="0.25">
      <c r="O13" s="190" t="s">
        <v>200</v>
      </c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</row>
    <row r="14" spans="1:30" ht="14.25" customHeight="1" x14ac:dyDescent="0.25">
      <c r="O14" s="34"/>
      <c r="P14"/>
      <c r="Q14" s="75"/>
      <c r="R14"/>
      <c r="S14"/>
      <c r="T14"/>
      <c r="U14"/>
      <c r="V14"/>
      <c r="W14"/>
      <c r="X14"/>
      <c r="AD14" s="61" t="s">
        <v>107</v>
      </c>
    </row>
    <row r="15" spans="1:30" ht="9.75" customHeight="1" x14ac:dyDescent="0.25">
      <c r="O15" s="34"/>
      <c r="P15" s="42"/>
      <c r="Q15" s="75"/>
      <c r="R15" s="42"/>
      <c r="S15" s="42"/>
      <c r="T15" s="42"/>
      <c r="U15" s="42"/>
      <c r="V15" s="42"/>
      <c r="W15" s="42"/>
      <c r="X15" s="42"/>
      <c r="AD15" s="55"/>
    </row>
    <row r="16" spans="1:30" ht="43.5" customHeight="1" x14ac:dyDescent="0.25">
      <c r="O16" s="189" t="s">
        <v>94</v>
      </c>
      <c r="P16" s="189" t="s">
        <v>87</v>
      </c>
      <c r="Q16" s="175" t="s">
        <v>88</v>
      </c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 t="s">
        <v>0</v>
      </c>
      <c r="AC16" s="189" t="s">
        <v>86</v>
      </c>
    </row>
    <row r="17" spans="1:30" ht="36.75" customHeight="1" x14ac:dyDescent="0.25">
      <c r="O17" s="189"/>
      <c r="P17" s="189"/>
      <c r="Q17" s="175" t="s">
        <v>1</v>
      </c>
      <c r="R17" s="175" t="s">
        <v>2</v>
      </c>
      <c r="S17" s="175" t="s">
        <v>3</v>
      </c>
      <c r="T17" s="175" t="s">
        <v>4</v>
      </c>
      <c r="U17" s="175" t="s">
        <v>5</v>
      </c>
      <c r="V17" s="175" t="s">
        <v>6</v>
      </c>
      <c r="W17" s="175" t="s">
        <v>7</v>
      </c>
      <c r="X17" s="175" t="s">
        <v>8</v>
      </c>
      <c r="Y17" s="175" t="s">
        <v>9</v>
      </c>
      <c r="Z17" s="175" t="s">
        <v>10</v>
      </c>
      <c r="AA17" s="175" t="s">
        <v>11</v>
      </c>
      <c r="AB17" s="175"/>
      <c r="AC17" s="189"/>
    </row>
    <row r="18" spans="1:30" x14ac:dyDescent="0.25">
      <c r="O18" s="36">
        <v>1</v>
      </c>
      <c r="P18" s="36">
        <v>2</v>
      </c>
      <c r="Q18" s="175">
        <v>3</v>
      </c>
      <c r="R18" s="175">
        <v>4</v>
      </c>
      <c r="S18" s="175">
        <v>5</v>
      </c>
      <c r="T18" s="175">
        <v>6</v>
      </c>
      <c r="U18" s="175">
        <v>7</v>
      </c>
      <c r="V18" s="175">
        <v>8</v>
      </c>
      <c r="W18" s="175">
        <v>9</v>
      </c>
      <c r="X18" s="175">
        <v>10</v>
      </c>
      <c r="Y18" s="175">
        <v>11</v>
      </c>
      <c r="Z18" s="175">
        <v>12</v>
      </c>
      <c r="AA18" s="175">
        <v>13</v>
      </c>
      <c r="AB18" s="175">
        <v>14</v>
      </c>
      <c r="AC18" s="175">
        <v>15</v>
      </c>
    </row>
    <row r="19" spans="1:30" s="137" customFormat="1" ht="18" customHeight="1" x14ac:dyDescent="0.25">
      <c r="C19" s="138"/>
      <c r="O19" s="139" t="s">
        <v>89</v>
      </c>
      <c r="P19" s="192" t="s">
        <v>109</v>
      </c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4"/>
    </row>
    <row r="20" spans="1:30" ht="60" x14ac:dyDescent="0.25">
      <c r="O20" s="59">
        <v>1</v>
      </c>
      <c r="P20" s="77" t="s">
        <v>134</v>
      </c>
      <c r="Q20" s="41">
        <v>46.8</v>
      </c>
      <c r="R20" s="41">
        <v>47.9</v>
      </c>
      <c r="S20" s="41">
        <v>49.3</v>
      </c>
      <c r="T20" s="41">
        <v>50.4</v>
      </c>
      <c r="U20" s="41">
        <v>51.2</v>
      </c>
      <c r="V20" s="41">
        <v>52</v>
      </c>
      <c r="W20" s="41">
        <v>52.9</v>
      </c>
      <c r="X20" s="41">
        <v>53.7</v>
      </c>
      <c r="Y20" s="41">
        <v>54.6</v>
      </c>
      <c r="Z20" s="41">
        <v>55.4</v>
      </c>
      <c r="AA20" s="41">
        <v>56.3</v>
      </c>
      <c r="AB20" s="41">
        <f>AA20</f>
        <v>56.3</v>
      </c>
      <c r="AC20" s="70" t="s">
        <v>126</v>
      </c>
    </row>
    <row r="21" spans="1:30" s="137" customFormat="1" ht="22.5" customHeight="1" x14ac:dyDescent="0.25">
      <c r="C21" s="138"/>
      <c r="O21" s="139" t="s">
        <v>90</v>
      </c>
      <c r="P21" s="192" t="s">
        <v>92</v>
      </c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4"/>
    </row>
    <row r="22" spans="1:30" ht="60" x14ac:dyDescent="0.25">
      <c r="A22" s="44"/>
      <c r="B22" s="66" t="s">
        <v>79</v>
      </c>
      <c r="C22" s="69" t="s">
        <v>13</v>
      </c>
      <c r="D22" s="28" t="s">
        <v>13</v>
      </c>
      <c r="E22" s="28" t="s">
        <v>13</v>
      </c>
      <c r="F22" s="28" t="s">
        <v>13</v>
      </c>
      <c r="G22" s="69" t="s">
        <v>13</v>
      </c>
      <c r="H22" s="69" t="s">
        <v>13</v>
      </c>
      <c r="I22" s="69" t="s">
        <v>13</v>
      </c>
      <c r="J22" s="69" t="s">
        <v>13</v>
      </c>
      <c r="K22" s="69" t="s">
        <v>13</v>
      </c>
      <c r="L22" s="69" t="s">
        <v>13</v>
      </c>
      <c r="M22" s="69" t="s">
        <v>13</v>
      </c>
      <c r="N22" s="69" t="s">
        <v>13</v>
      </c>
      <c r="O22" s="47">
        <v>1</v>
      </c>
      <c r="P22" s="103" t="s">
        <v>129</v>
      </c>
      <c r="Q22" s="105">
        <v>489</v>
      </c>
      <c r="R22" s="105">
        <v>491</v>
      </c>
      <c r="S22" s="105">
        <v>493</v>
      </c>
      <c r="T22" s="105">
        <v>495</v>
      </c>
      <c r="U22" s="105">
        <v>497</v>
      </c>
      <c r="V22" s="105">
        <v>499</v>
      </c>
      <c r="W22" s="105">
        <v>501</v>
      </c>
      <c r="X22" s="105">
        <v>503</v>
      </c>
      <c r="Y22" s="105">
        <v>505</v>
      </c>
      <c r="Z22" s="105">
        <v>507</v>
      </c>
      <c r="AA22" s="105">
        <v>509</v>
      </c>
      <c r="AB22" s="105">
        <f>AA22</f>
        <v>509</v>
      </c>
      <c r="AC22" s="104" t="s">
        <v>126</v>
      </c>
    </row>
    <row r="23" spans="1:30" ht="51" x14ac:dyDescent="0.25">
      <c r="A23" s="44"/>
      <c r="B23" s="68" t="s">
        <v>79</v>
      </c>
      <c r="C23" s="64" t="s">
        <v>13</v>
      </c>
      <c r="D23" s="65" t="s">
        <v>13</v>
      </c>
      <c r="E23" s="65" t="s">
        <v>13</v>
      </c>
      <c r="F23" s="65" t="s">
        <v>13</v>
      </c>
      <c r="G23" s="64" t="s">
        <v>13</v>
      </c>
      <c r="H23" s="64" t="s">
        <v>13</v>
      </c>
      <c r="I23" s="64" t="s">
        <v>13</v>
      </c>
      <c r="J23" s="64" t="s">
        <v>13</v>
      </c>
      <c r="K23" s="64" t="s">
        <v>13</v>
      </c>
      <c r="L23" s="64" t="s">
        <v>13</v>
      </c>
      <c r="M23" s="64" t="s">
        <v>13</v>
      </c>
      <c r="N23" s="74" t="s">
        <v>13</v>
      </c>
      <c r="O23" s="47">
        <v>2</v>
      </c>
      <c r="P23" s="78" t="s">
        <v>24</v>
      </c>
      <c r="Q23" s="80">
        <v>36.67</v>
      </c>
      <c r="R23" s="80">
        <v>36.9</v>
      </c>
      <c r="S23" s="80">
        <v>37.39</v>
      </c>
      <c r="T23" s="80">
        <v>37.799999999999997</v>
      </c>
      <c r="U23" s="80">
        <v>38.130000000000003</v>
      </c>
      <c r="V23" s="80">
        <v>38.619999999999997</v>
      </c>
      <c r="W23" s="80">
        <v>39.369999999999997</v>
      </c>
      <c r="X23" s="80">
        <v>39.99</v>
      </c>
      <c r="Y23" s="80">
        <v>40.58</v>
      </c>
      <c r="Z23" s="80">
        <v>41.61</v>
      </c>
      <c r="AA23" s="80">
        <v>42.74</v>
      </c>
      <c r="AB23" s="41">
        <f t="shared" ref="AB23" si="6">AA23</f>
        <v>42.74</v>
      </c>
      <c r="AC23" s="104" t="s">
        <v>126</v>
      </c>
    </row>
    <row r="24" spans="1:30" ht="38.25" x14ac:dyDescent="0.25">
      <c r="A24" s="44"/>
      <c r="B24" s="67" t="s">
        <v>121</v>
      </c>
      <c r="C24" s="69" t="s">
        <v>13</v>
      </c>
      <c r="D24" s="28" t="s">
        <v>13</v>
      </c>
      <c r="E24" s="28" t="s">
        <v>13</v>
      </c>
      <c r="F24" s="28" t="s">
        <v>13</v>
      </c>
      <c r="G24" s="69" t="s">
        <v>13</v>
      </c>
      <c r="H24" s="69" t="s">
        <v>13</v>
      </c>
      <c r="I24" s="69" t="s">
        <v>13</v>
      </c>
      <c r="J24" s="69" t="s">
        <v>13</v>
      </c>
      <c r="K24" s="69" t="s">
        <v>13</v>
      </c>
      <c r="L24" s="69" t="s">
        <v>13</v>
      </c>
      <c r="M24" s="69" t="s">
        <v>13</v>
      </c>
      <c r="N24" s="73" t="s">
        <v>13</v>
      </c>
      <c r="O24" s="47">
        <f t="shared" ref="O24:O29" si="7">O23+1</f>
        <v>3</v>
      </c>
      <c r="P24" s="78" t="s">
        <v>135</v>
      </c>
      <c r="Q24" s="79">
        <v>1</v>
      </c>
      <c r="R24" s="79">
        <v>1</v>
      </c>
      <c r="S24" s="79">
        <v>1</v>
      </c>
      <c r="T24" s="79">
        <v>1</v>
      </c>
      <c r="U24" s="79">
        <v>1</v>
      </c>
      <c r="V24" s="79">
        <v>1</v>
      </c>
      <c r="W24" s="79">
        <v>1</v>
      </c>
      <c r="X24" s="79">
        <v>1</v>
      </c>
      <c r="Y24" s="79">
        <v>1</v>
      </c>
      <c r="Z24" s="79">
        <v>1</v>
      </c>
      <c r="AA24" s="79">
        <v>1</v>
      </c>
      <c r="AB24" s="79">
        <f>AA24</f>
        <v>1</v>
      </c>
      <c r="AC24" s="104" t="s">
        <v>126</v>
      </c>
    </row>
    <row r="25" spans="1:30" ht="89.25" x14ac:dyDescent="0.25">
      <c r="B25" s="67" t="s">
        <v>123</v>
      </c>
      <c r="C25" s="69" t="s">
        <v>14</v>
      </c>
      <c r="D25" s="28"/>
      <c r="E25" s="28"/>
      <c r="F25" s="28"/>
      <c r="G25" s="69"/>
      <c r="H25" s="69"/>
      <c r="I25" s="69"/>
      <c r="J25" s="69"/>
      <c r="K25" s="69"/>
      <c r="L25" s="69"/>
      <c r="M25" s="69"/>
      <c r="N25" s="73"/>
      <c r="O25" s="47">
        <f t="shared" si="7"/>
        <v>4</v>
      </c>
      <c r="P25" s="78" t="s">
        <v>133</v>
      </c>
      <c r="Q25" s="136">
        <v>390</v>
      </c>
      <c r="R25" s="136">
        <v>27</v>
      </c>
      <c r="S25" s="136">
        <f t="shared" ref="S25:AA25" si="8">S39</f>
        <v>27</v>
      </c>
      <c r="T25" s="136">
        <f t="shared" si="8"/>
        <v>25</v>
      </c>
      <c r="U25" s="136">
        <f t="shared" si="8"/>
        <v>25</v>
      </c>
      <c r="V25" s="136">
        <f t="shared" si="8"/>
        <v>26</v>
      </c>
      <c r="W25" s="136">
        <f t="shared" si="8"/>
        <v>26</v>
      </c>
      <c r="X25" s="136">
        <f t="shared" si="8"/>
        <v>26</v>
      </c>
      <c r="Y25" s="136">
        <f t="shared" si="8"/>
        <v>27</v>
      </c>
      <c r="Z25" s="136">
        <f t="shared" si="8"/>
        <v>27</v>
      </c>
      <c r="AA25" s="136">
        <f t="shared" si="8"/>
        <v>27</v>
      </c>
      <c r="AB25" s="136">
        <f>Q25+R25+S25+T25+U25+V25+W25+X25+Y25+Z25+AA25</f>
        <v>653</v>
      </c>
      <c r="AC25" s="104" t="s">
        <v>126</v>
      </c>
    </row>
    <row r="26" spans="1:30" ht="105" x14ac:dyDescent="0.25">
      <c r="O26" s="47">
        <f t="shared" si="7"/>
        <v>5</v>
      </c>
      <c r="P26" s="78" t="s">
        <v>130</v>
      </c>
      <c r="Q26" s="79">
        <v>100</v>
      </c>
      <c r="R26" s="79">
        <v>100</v>
      </c>
      <c r="S26" s="79">
        <v>100</v>
      </c>
      <c r="T26" s="79">
        <v>100</v>
      </c>
      <c r="U26" s="79">
        <v>100</v>
      </c>
      <c r="V26" s="79">
        <v>100</v>
      </c>
      <c r="W26" s="79">
        <v>100</v>
      </c>
      <c r="X26" s="79">
        <v>100</v>
      </c>
      <c r="Y26" s="79">
        <v>100</v>
      </c>
      <c r="Z26" s="79">
        <v>100</v>
      </c>
      <c r="AA26" s="79">
        <v>100</v>
      </c>
      <c r="AB26" s="79">
        <f>AA26</f>
        <v>100</v>
      </c>
      <c r="AC26" s="104" t="s">
        <v>126</v>
      </c>
    </row>
    <row r="27" spans="1:30" ht="30" x14ac:dyDescent="0.25">
      <c r="O27" s="47">
        <f t="shared" si="7"/>
        <v>6</v>
      </c>
      <c r="P27" s="78" t="s">
        <v>131</v>
      </c>
      <c r="Q27" s="79" t="s">
        <v>60</v>
      </c>
      <c r="R27" s="79" t="s">
        <v>60</v>
      </c>
      <c r="S27" s="79" t="s">
        <v>60</v>
      </c>
      <c r="T27" s="79" t="s">
        <v>60</v>
      </c>
      <c r="U27" s="79" t="s">
        <v>60</v>
      </c>
      <c r="V27" s="79" t="s">
        <v>60</v>
      </c>
      <c r="W27" s="79" t="s">
        <v>60</v>
      </c>
      <c r="X27" s="79" t="s">
        <v>60</v>
      </c>
      <c r="Y27" s="79" t="s">
        <v>60</v>
      </c>
      <c r="Z27" s="79" t="s">
        <v>60</v>
      </c>
      <c r="AA27" s="79" t="s">
        <v>60</v>
      </c>
      <c r="AB27" s="79" t="s">
        <v>60</v>
      </c>
      <c r="AC27" s="104" t="s">
        <v>126</v>
      </c>
    </row>
    <row r="28" spans="1:30" ht="125.25" customHeight="1" x14ac:dyDescent="0.25">
      <c r="O28" s="47">
        <f t="shared" si="7"/>
        <v>7</v>
      </c>
      <c r="P28" s="78" t="s">
        <v>69</v>
      </c>
      <c r="Q28" s="79">
        <v>100</v>
      </c>
      <c r="R28" s="79">
        <v>100</v>
      </c>
      <c r="S28" s="79">
        <v>100</v>
      </c>
      <c r="T28" s="79">
        <v>100</v>
      </c>
      <c r="U28" s="79">
        <v>100</v>
      </c>
      <c r="V28" s="79">
        <v>100</v>
      </c>
      <c r="W28" s="79">
        <v>100</v>
      </c>
      <c r="X28" s="79">
        <v>100</v>
      </c>
      <c r="Y28" s="79">
        <v>100</v>
      </c>
      <c r="Z28" s="79">
        <v>100</v>
      </c>
      <c r="AA28" s="79">
        <v>100</v>
      </c>
      <c r="AB28" s="79">
        <f>AA28</f>
        <v>100</v>
      </c>
      <c r="AC28" s="81" t="s">
        <v>47</v>
      </c>
    </row>
    <row r="29" spans="1:30" ht="45" x14ac:dyDescent="0.25">
      <c r="O29" s="47">
        <f t="shared" si="7"/>
        <v>8</v>
      </c>
      <c r="P29" s="78" t="s">
        <v>132</v>
      </c>
      <c r="Q29" s="79">
        <v>1</v>
      </c>
      <c r="R29" s="79">
        <v>1</v>
      </c>
      <c r="S29" s="79">
        <v>1</v>
      </c>
      <c r="T29" s="79">
        <v>1</v>
      </c>
      <c r="U29" s="79">
        <v>1</v>
      </c>
      <c r="V29" s="79">
        <v>1</v>
      </c>
      <c r="W29" s="79">
        <v>1</v>
      </c>
      <c r="X29" s="79">
        <v>1</v>
      </c>
      <c r="Y29" s="79">
        <v>1</v>
      </c>
      <c r="Z29" s="79">
        <v>1</v>
      </c>
      <c r="AA29" s="79">
        <v>1</v>
      </c>
      <c r="AB29" s="79">
        <v>11</v>
      </c>
      <c r="AC29" s="81" t="s">
        <v>126</v>
      </c>
    </row>
    <row r="30" spans="1:30" s="137" customFormat="1" ht="22.5" customHeight="1" x14ac:dyDescent="0.25">
      <c r="C30" s="138"/>
      <c r="O30" s="139" t="s">
        <v>91</v>
      </c>
      <c r="P30" s="186" t="s">
        <v>188</v>
      </c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8"/>
    </row>
    <row r="31" spans="1:30" x14ac:dyDescent="0.25">
      <c r="O31" s="72"/>
      <c r="P31" s="50"/>
      <c r="Q31" s="76"/>
      <c r="R31" s="50"/>
      <c r="S31" s="50"/>
      <c r="T31" s="50"/>
      <c r="U31" s="50"/>
      <c r="V31" s="50"/>
      <c r="W31" s="51"/>
      <c r="X31" s="51"/>
      <c r="Y31" s="51"/>
      <c r="Z31" s="51"/>
      <c r="AA31" s="51"/>
      <c r="AB31" s="51"/>
      <c r="AC31" s="50"/>
      <c r="AD31" s="60"/>
    </row>
    <row r="32" spans="1:30" x14ac:dyDescent="0.25">
      <c r="O32" s="72"/>
      <c r="P32" s="50"/>
      <c r="Q32" s="76"/>
      <c r="R32" s="50"/>
      <c r="S32" s="50"/>
      <c r="T32" s="50"/>
      <c r="U32" s="50"/>
      <c r="V32" s="50"/>
      <c r="W32" s="51"/>
      <c r="X32" s="51"/>
      <c r="Y32" s="51"/>
      <c r="Z32" s="51"/>
      <c r="AA32" s="51"/>
      <c r="AB32" s="51"/>
      <c r="AC32" s="50"/>
      <c r="AD32" s="60"/>
    </row>
    <row r="33" spans="2:30" x14ac:dyDescent="0.25">
      <c r="O33" s="72"/>
      <c r="P33" s="50"/>
      <c r="Q33" s="76"/>
      <c r="R33" s="50"/>
      <c r="S33" s="50"/>
      <c r="T33" s="50"/>
      <c r="U33" s="50"/>
      <c r="V33" s="50"/>
      <c r="W33" s="51"/>
      <c r="X33" s="51"/>
      <c r="Y33" s="51"/>
      <c r="Z33" s="51"/>
      <c r="AA33" s="51"/>
      <c r="AB33" s="51"/>
      <c r="AC33" s="50"/>
      <c r="AD33" s="60"/>
    </row>
    <row r="34" spans="2:30" s="140" customFormat="1" ht="21.75" customHeight="1" x14ac:dyDescent="0.25">
      <c r="C34" s="141"/>
      <c r="O34" s="139" t="s">
        <v>128</v>
      </c>
      <c r="P34" s="186" t="s">
        <v>93</v>
      </c>
      <c r="Q34" s="187"/>
      <c r="R34" s="187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8"/>
    </row>
    <row r="35" spans="2:30" ht="33.75" customHeight="1" x14ac:dyDescent="0.25">
      <c r="B35" s="94" t="s">
        <v>79</v>
      </c>
      <c r="C35" s="102" t="s">
        <v>13</v>
      </c>
      <c r="D35" s="28" t="s">
        <v>13</v>
      </c>
      <c r="E35" s="28" t="s">
        <v>13</v>
      </c>
      <c r="F35" s="28" t="s">
        <v>13</v>
      </c>
      <c r="G35" s="102" t="s">
        <v>13</v>
      </c>
      <c r="H35" s="102" t="s">
        <v>13</v>
      </c>
      <c r="I35" s="102" t="s">
        <v>13</v>
      </c>
      <c r="J35" s="102" t="s">
        <v>13</v>
      </c>
      <c r="K35" s="102" t="s">
        <v>13</v>
      </c>
      <c r="L35" s="102" t="s">
        <v>13</v>
      </c>
      <c r="M35" s="102" t="s">
        <v>13</v>
      </c>
      <c r="N35" s="102" t="s">
        <v>13</v>
      </c>
      <c r="O35" s="47">
        <f>O29+1</f>
        <v>9</v>
      </c>
      <c r="P35" s="78" t="s">
        <v>23</v>
      </c>
      <c r="Q35" s="84">
        <f>(9388+43)</f>
        <v>9431</v>
      </c>
      <c r="R35" s="84">
        <f>(9482+44)</f>
        <v>9526</v>
      </c>
      <c r="S35" s="84">
        <f>(9577+45)</f>
        <v>9622</v>
      </c>
      <c r="T35" s="84">
        <f>(9672+46)</f>
        <v>9718</v>
      </c>
      <c r="U35" s="84">
        <f>(9769+47)</f>
        <v>9816</v>
      </c>
      <c r="V35" s="84">
        <f t="shared" ref="V35:AA35" si="9">U35*1.01</f>
        <v>9914</v>
      </c>
      <c r="W35" s="84">
        <f t="shared" si="9"/>
        <v>10013</v>
      </c>
      <c r="X35" s="84">
        <f t="shared" si="9"/>
        <v>10113</v>
      </c>
      <c r="Y35" s="84">
        <f t="shared" si="9"/>
        <v>10214</v>
      </c>
      <c r="Z35" s="84">
        <f t="shared" si="9"/>
        <v>10316</v>
      </c>
      <c r="AA35" s="84">
        <f t="shared" si="9"/>
        <v>10419</v>
      </c>
      <c r="AB35" s="84">
        <f t="shared" ref="AB35" si="10">AA35</f>
        <v>10419</v>
      </c>
      <c r="AC35" s="70" t="s">
        <v>126</v>
      </c>
    </row>
    <row r="36" spans="2:30" ht="60" x14ac:dyDescent="0.25">
      <c r="B36" s="94" t="s">
        <v>79</v>
      </c>
      <c r="C36" s="102" t="s">
        <v>13</v>
      </c>
      <c r="D36" s="28" t="s">
        <v>13</v>
      </c>
      <c r="E36" s="28" t="s">
        <v>13</v>
      </c>
      <c r="F36" s="28" t="s">
        <v>13</v>
      </c>
      <c r="G36" s="102" t="s">
        <v>13</v>
      </c>
      <c r="H36" s="102" t="s">
        <v>13</v>
      </c>
      <c r="I36" s="102" t="s">
        <v>13</v>
      </c>
      <c r="J36" s="102" t="s">
        <v>13</v>
      </c>
      <c r="K36" s="102" t="s">
        <v>13</v>
      </c>
      <c r="L36" s="102" t="s">
        <v>13</v>
      </c>
      <c r="M36" s="102" t="s">
        <v>13</v>
      </c>
      <c r="N36" s="102" t="s">
        <v>13</v>
      </c>
      <c r="O36" s="47">
        <f>O35+1</f>
        <v>10</v>
      </c>
      <c r="P36" s="78" t="s">
        <v>22</v>
      </c>
      <c r="Q36" s="84">
        <v>13267</v>
      </c>
      <c r="R36" s="84">
        <v>13400</v>
      </c>
      <c r="S36" s="84">
        <v>13534</v>
      </c>
      <c r="T36" s="84">
        <f>S36*1.01</f>
        <v>13669</v>
      </c>
      <c r="U36" s="84">
        <f t="shared" ref="U36:Z36" si="11">T36*1.01</f>
        <v>13806</v>
      </c>
      <c r="V36" s="84">
        <f t="shared" si="11"/>
        <v>13944</v>
      </c>
      <c r="W36" s="84">
        <f t="shared" si="11"/>
        <v>14083</v>
      </c>
      <c r="X36" s="84">
        <f t="shared" si="11"/>
        <v>14224</v>
      </c>
      <c r="Y36" s="84">
        <f t="shared" si="11"/>
        <v>14366</v>
      </c>
      <c r="Z36" s="84">
        <f t="shared" si="11"/>
        <v>14510</v>
      </c>
      <c r="AA36" s="84">
        <f>Z36*1.01</f>
        <v>14655</v>
      </c>
      <c r="AB36" s="84">
        <f t="shared" ref="AB36" si="12">AA36</f>
        <v>14655</v>
      </c>
      <c r="AC36" s="81" t="s">
        <v>126</v>
      </c>
    </row>
    <row r="37" spans="2:30" ht="45" x14ac:dyDescent="0.25">
      <c r="B37" s="94"/>
      <c r="C37" s="102"/>
      <c r="D37" s="28"/>
      <c r="E37" s="28"/>
      <c r="F37" s="28"/>
      <c r="G37" s="102"/>
      <c r="H37" s="102"/>
      <c r="I37" s="102"/>
      <c r="J37" s="102"/>
      <c r="K37" s="102"/>
      <c r="L37" s="102"/>
      <c r="M37" s="102"/>
      <c r="N37" s="102"/>
      <c r="O37" s="47">
        <f>O36+1</f>
        <v>11</v>
      </c>
      <c r="P37" s="78" t="s">
        <v>177</v>
      </c>
      <c r="Q37" s="84">
        <f>Q39+Q60+Q61+Q62</f>
        <v>476</v>
      </c>
      <c r="R37" s="84">
        <f t="shared" ref="R37:AA37" si="13">R39+R60+R61+R62</f>
        <v>210</v>
      </c>
      <c r="S37" s="84">
        <f t="shared" si="13"/>
        <v>210</v>
      </c>
      <c r="T37" s="84">
        <f t="shared" si="13"/>
        <v>209</v>
      </c>
      <c r="U37" s="84">
        <f t="shared" si="13"/>
        <v>209</v>
      </c>
      <c r="V37" s="84">
        <f t="shared" si="13"/>
        <v>210</v>
      </c>
      <c r="W37" s="84">
        <f t="shared" si="13"/>
        <v>211</v>
      </c>
      <c r="X37" s="84">
        <f t="shared" si="13"/>
        <v>211</v>
      </c>
      <c r="Y37" s="84">
        <f t="shared" si="13"/>
        <v>202</v>
      </c>
      <c r="Z37" s="84">
        <f t="shared" si="13"/>
        <v>202</v>
      </c>
      <c r="AA37" s="84">
        <f t="shared" si="13"/>
        <v>202</v>
      </c>
      <c r="AB37" s="84">
        <f>SUM(Q37:AA37)</f>
        <v>2552</v>
      </c>
      <c r="AC37" s="123" t="s">
        <v>126</v>
      </c>
    </row>
    <row r="38" spans="2:30" x14ac:dyDescent="0.25">
      <c r="B38" s="94"/>
      <c r="C38" s="102"/>
      <c r="D38" s="28"/>
      <c r="E38" s="28"/>
      <c r="F38" s="28"/>
      <c r="G38" s="102"/>
      <c r="H38" s="102"/>
      <c r="I38" s="102"/>
      <c r="J38" s="102"/>
      <c r="K38" s="102"/>
      <c r="L38" s="102"/>
      <c r="M38" s="102"/>
      <c r="N38" s="102"/>
      <c r="O38" s="47"/>
      <c r="P38" s="78" t="s">
        <v>176</v>
      </c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>
        <f t="shared" ref="AB38:AB66" si="14">SUM(Q38:AA38)</f>
        <v>0</v>
      </c>
      <c r="AC38" s="123"/>
    </row>
    <row r="39" spans="2:30" ht="22.5" customHeight="1" x14ac:dyDescent="0.25">
      <c r="B39" s="94"/>
      <c r="C39" s="102"/>
      <c r="D39" s="28"/>
      <c r="E39" s="28"/>
      <c r="F39" s="28"/>
      <c r="G39" s="102"/>
      <c r="H39" s="102"/>
      <c r="I39" s="102"/>
      <c r="J39" s="102"/>
      <c r="K39" s="102"/>
      <c r="L39" s="102"/>
      <c r="M39" s="102"/>
      <c r="N39" s="102"/>
      <c r="O39" s="47" t="s">
        <v>221</v>
      </c>
      <c r="P39" s="78" t="s">
        <v>180</v>
      </c>
      <c r="Q39" s="84">
        <v>208</v>
      </c>
      <c r="R39" s="84">
        <v>27</v>
      </c>
      <c r="S39" s="84">
        <f t="shared" ref="S39:AA39" si="15">SUM(S40:S57)</f>
        <v>27</v>
      </c>
      <c r="T39" s="84">
        <f t="shared" si="15"/>
        <v>25</v>
      </c>
      <c r="U39" s="84">
        <f t="shared" si="15"/>
        <v>25</v>
      </c>
      <c r="V39" s="84">
        <f t="shared" si="15"/>
        <v>26</v>
      </c>
      <c r="W39" s="84">
        <f t="shared" si="15"/>
        <v>26</v>
      </c>
      <c r="X39" s="84">
        <f t="shared" si="15"/>
        <v>26</v>
      </c>
      <c r="Y39" s="84">
        <f t="shared" si="15"/>
        <v>27</v>
      </c>
      <c r="Z39" s="84">
        <f t="shared" si="15"/>
        <v>27</v>
      </c>
      <c r="AA39" s="84">
        <f t="shared" si="15"/>
        <v>27</v>
      </c>
      <c r="AB39" s="84">
        <f t="shared" si="14"/>
        <v>471</v>
      </c>
      <c r="AC39" s="123" t="s">
        <v>126</v>
      </c>
    </row>
    <row r="40" spans="2:30" s="110" customFormat="1" ht="36" hidden="1" customHeight="1" x14ac:dyDescent="0.25">
      <c r="B40" s="111" t="s">
        <v>137</v>
      </c>
      <c r="C40" s="112"/>
      <c r="D40" s="112">
        <f>'2. Мероприятия'!D46</f>
        <v>797008.04</v>
      </c>
      <c r="E40" s="112">
        <f>'2. Мероприятия'!E46</f>
        <v>154102.56</v>
      </c>
      <c r="F40" s="112">
        <f>'2. Мероприятия'!F46</f>
        <v>154102.56</v>
      </c>
      <c r="G40" s="112">
        <f>'2. Мероприятия'!G46</f>
        <v>196943.3</v>
      </c>
      <c r="H40" s="112">
        <f>'2. Мероприятия'!H46</f>
        <v>196943.3</v>
      </c>
      <c r="I40" s="112">
        <f>'2. Мероприятия'!I46</f>
        <v>196943.3</v>
      </c>
      <c r="J40" s="112">
        <f>'2. Мероприятия'!J46</f>
        <v>196943.3</v>
      </c>
      <c r="K40" s="112">
        <f>'2. Мероприятия'!K46</f>
        <v>196943.3</v>
      </c>
      <c r="L40" s="112">
        <f>'2. Мероприятия'!L46</f>
        <v>196943.3</v>
      </c>
      <c r="M40" s="112">
        <f>'2. Мероприятия'!M46</f>
        <v>196943.3</v>
      </c>
      <c r="N40" s="112">
        <f>'2. Мероприятия'!N46</f>
        <v>196943.3</v>
      </c>
      <c r="O40" s="47"/>
      <c r="P40" s="114" t="s">
        <v>138</v>
      </c>
      <c r="Q40" s="115">
        <v>1</v>
      </c>
      <c r="R40" s="115">
        <v>1</v>
      </c>
      <c r="S40" s="115">
        <v>1</v>
      </c>
      <c r="T40" s="115">
        <v>1</v>
      </c>
      <c r="U40" s="115">
        <v>1</v>
      </c>
      <c r="V40" s="115">
        <v>1</v>
      </c>
      <c r="W40" s="115">
        <v>1</v>
      </c>
      <c r="X40" s="115">
        <v>1</v>
      </c>
      <c r="Y40" s="115">
        <v>1</v>
      </c>
      <c r="Z40" s="115">
        <v>1</v>
      </c>
      <c r="AA40" s="115">
        <v>1</v>
      </c>
      <c r="AB40" s="89">
        <f t="shared" si="14"/>
        <v>11</v>
      </c>
      <c r="AC40" s="123" t="s">
        <v>126</v>
      </c>
    </row>
    <row r="41" spans="2:30" s="116" customFormat="1" ht="42" hidden="1" customHeight="1" x14ac:dyDescent="0.2">
      <c r="B41" s="117" t="s">
        <v>140</v>
      </c>
      <c r="C41" s="112"/>
      <c r="D41" s="112">
        <f>'2. Мероприятия'!D49</f>
        <v>115000</v>
      </c>
      <c r="E41" s="112">
        <f>'2. Мероприятия'!E49</f>
        <v>15000</v>
      </c>
      <c r="F41" s="112">
        <f>'2. Мероприятия'!F49</f>
        <v>15000</v>
      </c>
      <c r="G41" s="112">
        <f>'2. Мероприятия'!G49</f>
        <v>19694.330000000002</v>
      </c>
      <c r="H41" s="112">
        <f>'2. Мероприятия'!H49</f>
        <v>19694.330000000002</v>
      </c>
      <c r="I41" s="112">
        <f>'2. Мероприятия'!I49</f>
        <v>19694.330000000002</v>
      </c>
      <c r="J41" s="112">
        <f>'2. Мероприятия'!J49</f>
        <v>19694.330000000002</v>
      </c>
      <c r="K41" s="112">
        <f>'2. Мероприятия'!K49</f>
        <v>19694.330000000002</v>
      </c>
      <c r="L41" s="112">
        <f>'2. Мероприятия'!L49</f>
        <v>19694.330000000002</v>
      </c>
      <c r="M41" s="112">
        <f>'2. Мероприятия'!M49</f>
        <v>19694.330000000002</v>
      </c>
      <c r="N41" s="112">
        <f>'2. Мероприятия'!N49</f>
        <v>19694.330000000002</v>
      </c>
      <c r="O41" s="47"/>
      <c r="P41" s="117" t="s">
        <v>139</v>
      </c>
      <c r="Q41" s="122">
        <v>1</v>
      </c>
      <c r="R41" s="122">
        <v>1</v>
      </c>
      <c r="S41" s="122">
        <v>1</v>
      </c>
      <c r="T41" s="122">
        <v>1</v>
      </c>
      <c r="U41" s="122">
        <v>1</v>
      </c>
      <c r="V41" s="122">
        <v>1</v>
      </c>
      <c r="W41" s="122">
        <v>1</v>
      </c>
      <c r="X41" s="122">
        <v>1</v>
      </c>
      <c r="Y41" s="122">
        <v>1</v>
      </c>
      <c r="Z41" s="122">
        <v>1</v>
      </c>
      <c r="AA41" s="122">
        <v>1</v>
      </c>
      <c r="AB41" s="89">
        <f t="shared" si="14"/>
        <v>11</v>
      </c>
      <c r="AC41" s="123" t="s">
        <v>126</v>
      </c>
    </row>
    <row r="42" spans="2:30" s="116" customFormat="1" ht="42.75" hidden="1" customHeight="1" x14ac:dyDescent="0.2">
      <c r="B42" s="121" t="s">
        <v>141</v>
      </c>
      <c r="C42" s="120"/>
      <c r="D42" s="120">
        <f>'2. Мероприятия'!D52</f>
        <v>18917672.329999998</v>
      </c>
      <c r="E42" s="120">
        <f>'2. Мероприятия'!E52</f>
        <v>1308437.17</v>
      </c>
      <c r="F42" s="120">
        <f>'2. Мероприятия'!F52</f>
        <v>1308437.17</v>
      </c>
      <c r="G42" s="120">
        <f>'2. Мероприятия'!G52</f>
        <v>1531659.8</v>
      </c>
      <c r="H42" s="120">
        <f>'2. Мероприятия'!H52</f>
        <v>1531659.8</v>
      </c>
      <c r="I42" s="120">
        <f>'2. Мероприятия'!I52</f>
        <v>1531659.8</v>
      </c>
      <c r="J42" s="120">
        <f>'2. Мероприятия'!J52</f>
        <v>1531659.8</v>
      </c>
      <c r="K42" s="120">
        <f>'2. Мероприятия'!K52</f>
        <v>1531659.8</v>
      </c>
      <c r="L42" s="120">
        <f>'2. Мероприятия'!L52</f>
        <v>1531659.8</v>
      </c>
      <c r="M42" s="120">
        <f>'2. Мероприятия'!M52</f>
        <v>1531659.8</v>
      </c>
      <c r="N42" s="112">
        <f>'2. Мероприятия'!N52</f>
        <v>1531659.8</v>
      </c>
      <c r="O42" s="47"/>
      <c r="P42" s="117" t="s">
        <v>142</v>
      </c>
      <c r="Q42" s="122">
        <v>20</v>
      </c>
      <c r="R42" s="122">
        <f t="shared" ref="R42:AA42" si="16">(E42/300000)+1</f>
        <v>5</v>
      </c>
      <c r="S42" s="122">
        <f t="shared" si="16"/>
        <v>5</v>
      </c>
      <c r="T42" s="122">
        <f t="shared" si="16"/>
        <v>6</v>
      </c>
      <c r="U42" s="122">
        <f t="shared" si="16"/>
        <v>6</v>
      </c>
      <c r="V42" s="122">
        <f t="shared" si="16"/>
        <v>6</v>
      </c>
      <c r="W42" s="122">
        <f t="shared" si="16"/>
        <v>6</v>
      </c>
      <c r="X42" s="122">
        <f t="shared" si="16"/>
        <v>6</v>
      </c>
      <c r="Y42" s="122">
        <f t="shared" si="16"/>
        <v>6</v>
      </c>
      <c r="Z42" s="122">
        <f t="shared" si="16"/>
        <v>6</v>
      </c>
      <c r="AA42" s="122">
        <f t="shared" si="16"/>
        <v>6</v>
      </c>
      <c r="AB42" s="89">
        <f t="shared" si="14"/>
        <v>78</v>
      </c>
      <c r="AC42" s="123" t="s">
        <v>126</v>
      </c>
    </row>
    <row r="43" spans="2:30" s="116" customFormat="1" ht="48.75" hidden="1" customHeight="1" x14ac:dyDescent="0.2">
      <c r="B43" s="117" t="s">
        <v>143</v>
      </c>
      <c r="C43" s="112"/>
      <c r="D43" s="112">
        <f>'2. Мероприятия'!D55</f>
        <v>0</v>
      </c>
      <c r="E43" s="112">
        <f>'2. Мероприятия'!E55</f>
        <v>76923.08</v>
      </c>
      <c r="F43" s="112">
        <f>'2. Мероприятия'!F55</f>
        <v>76923.08</v>
      </c>
      <c r="G43" s="112">
        <f>'2. Мероприятия'!G55</f>
        <v>98471.65</v>
      </c>
      <c r="H43" s="112">
        <f>'2. Мероприятия'!H55</f>
        <v>98471.65</v>
      </c>
      <c r="I43" s="112">
        <f>'2. Мероприятия'!I55</f>
        <v>98471.65</v>
      </c>
      <c r="J43" s="112">
        <f>'2. Мероприятия'!J55</f>
        <v>98471.65</v>
      </c>
      <c r="K43" s="112">
        <f>'2. Мероприятия'!K55</f>
        <v>98471.65</v>
      </c>
      <c r="L43" s="112">
        <f>'2. Мероприятия'!L55</f>
        <v>98471.65</v>
      </c>
      <c r="M43" s="112">
        <f>'2. Мероприятия'!M55</f>
        <v>98471.65</v>
      </c>
      <c r="N43" s="112">
        <f>'2. Мероприятия'!N55</f>
        <v>98471.65</v>
      </c>
      <c r="O43" s="47"/>
      <c r="P43" s="117" t="s">
        <v>144</v>
      </c>
      <c r="Q43" s="122">
        <v>0</v>
      </c>
      <c r="R43" s="122">
        <v>1</v>
      </c>
      <c r="S43" s="122">
        <v>1</v>
      </c>
      <c r="T43" s="122">
        <v>1</v>
      </c>
      <c r="U43" s="122">
        <v>1</v>
      </c>
      <c r="V43" s="122">
        <v>1</v>
      </c>
      <c r="W43" s="122">
        <v>1</v>
      </c>
      <c r="X43" s="122">
        <v>1</v>
      </c>
      <c r="Y43" s="122">
        <v>1</v>
      </c>
      <c r="Z43" s="122">
        <v>1</v>
      </c>
      <c r="AA43" s="122">
        <v>1</v>
      </c>
      <c r="AB43" s="89">
        <f t="shared" si="14"/>
        <v>10</v>
      </c>
      <c r="AC43" s="123" t="s">
        <v>126</v>
      </c>
    </row>
    <row r="44" spans="2:30" s="116" customFormat="1" ht="72.75" hidden="1" customHeight="1" x14ac:dyDescent="0.2">
      <c r="B44" s="117" t="s">
        <v>148</v>
      </c>
      <c r="C44" s="112"/>
      <c r="D44" s="112">
        <f>'2. Мероприятия'!D58</f>
        <v>1217821.81</v>
      </c>
      <c r="E44" s="112">
        <f>'2. Мероприятия'!E58</f>
        <v>76923.08</v>
      </c>
      <c r="F44" s="112">
        <f>'2. Мероприятия'!F58</f>
        <v>76923.08</v>
      </c>
      <c r="G44" s="112">
        <f>'2. Мероприятия'!G58</f>
        <v>98471.65</v>
      </c>
      <c r="H44" s="112">
        <f>'2. Мероприятия'!H58</f>
        <v>98471.65</v>
      </c>
      <c r="I44" s="112">
        <f>'2. Мероприятия'!I58</f>
        <v>98471.65</v>
      </c>
      <c r="J44" s="112">
        <f>'2. Мероприятия'!J58</f>
        <v>98471.65</v>
      </c>
      <c r="K44" s="112">
        <f>'2. Мероприятия'!K58</f>
        <v>98471.65</v>
      </c>
      <c r="L44" s="112">
        <f>'2. Мероприятия'!L58</f>
        <v>98471.65</v>
      </c>
      <c r="M44" s="112">
        <f>'2. Мероприятия'!M58</f>
        <v>98471.65</v>
      </c>
      <c r="N44" s="112">
        <f>'2. Мероприятия'!N58</f>
        <v>98471.65</v>
      </c>
      <c r="O44" s="47"/>
      <c r="P44" s="117" t="s">
        <v>145</v>
      </c>
      <c r="Q44" s="122">
        <v>1</v>
      </c>
      <c r="R44" s="122">
        <v>1</v>
      </c>
      <c r="S44" s="122">
        <v>1</v>
      </c>
      <c r="T44" s="122">
        <v>1</v>
      </c>
      <c r="U44" s="122">
        <v>1</v>
      </c>
      <c r="V44" s="122">
        <v>1</v>
      </c>
      <c r="W44" s="122">
        <v>1</v>
      </c>
      <c r="X44" s="122">
        <v>1</v>
      </c>
      <c r="Y44" s="122">
        <v>1</v>
      </c>
      <c r="Z44" s="122">
        <v>1</v>
      </c>
      <c r="AA44" s="122">
        <v>1</v>
      </c>
      <c r="AB44" s="89">
        <f t="shared" si="14"/>
        <v>11</v>
      </c>
      <c r="AC44" s="123" t="s">
        <v>126</v>
      </c>
    </row>
    <row r="45" spans="2:30" s="116" customFormat="1" ht="81" hidden="1" customHeight="1" x14ac:dyDescent="0.2">
      <c r="B45" s="117" t="s">
        <v>147</v>
      </c>
      <c r="C45" s="112"/>
      <c r="D45" s="112">
        <f>'2. Мероприятия'!D61</f>
        <v>1900000</v>
      </c>
      <c r="E45" s="112">
        <f>'2. Мероприятия'!E61</f>
        <v>760897.44</v>
      </c>
      <c r="F45" s="112">
        <f>'2. Мероприятия'!F61</f>
        <v>760897.44</v>
      </c>
      <c r="G45" s="112">
        <f>'2. Мероприятия'!G61</f>
        <v>972276.97</v>
      </c>
      <c r="H45" s="112">
        <f>'2. Мероприятия'!H61</f>
        <v>972276.97</v>
      </c>
      <c r="I45" s="112">
        <f>'2. Мероприятия'!I61</f>
        <v>972276.97</v>
      </c>
      <c r="J45" s="112">
        <f>'2. Мероприятия'!J61</f>
        <v>972276.97</v>
      </c>
      <c r="K45" s="112">
        <f>'2. Мероприятия'!K61</f>
        <v>972276.97</v>
      </c>
      <c r="L45" s="112">
        <f>'2. Мероприятия'!L61</f>
        <v>972276.97</v>
      </c>
      <c r="M45" s="112">
        <f>'2. Мероприятия'!M61</f>
        <v>972276.97</v>
      </c>
      <c r="N45" s="112">
        <f>'2. Мероприятия'!N61</f>
        <v>972276.97</v>
      </c>
      <c r="O45" s="47"/>
      <c r="P45" s="117" t="s">
        <v>146</v>
      </c>
      <c r="Q45" s="122">
        <v>1</v>
      </c>
      <c r="R45" s="122">
        <v>1</v>
      </c>
      <c r="S45" s="122">
        <v>1</v>
      </c>
      <c r="T45" s="122">
        <v>1</v>
      </c>
      <c r="U45" s="122">
        <v>1</v>
      </c>
      <c r="V45" s="122">
        <v>1</v>
      </c>
      <c r="W45" s="122">
        <v>1</v>
      </c>
      <c r="X45" s="122">
        <v>1</v>
      </c>
      <c r="Y45" s="122">
        <v>1</v>
      </c>
      <c r="Z45" s="122">
        <v>1</v>
      </c>
      <c r="AA45" s="122">
        <v>1</v>
      </c>
      <c r="AB45" s="89">
        <f t="shared" si="14"/>
        <v>11</v>
      </c>
      <c r="AC45" s="123" t="s">
        <v>126</v>
      </c>
    </row>
    <row r="46" spans="2:30" s="116" customFormat="1" ht="36.75" hidden="1" customHeight="1" x14ac:dyDescent="0.2">
      <c r="B46" s="117" t="s">
        <v>150</v>
      </c>
      <c r="C46" s="112"/>
      <c r="D46" s="112">
        <f>'2. Мероприятия'!D64</f>
        <v>3400000</v>
      </c>
      <c r="E46" s="112">
        <f>'2. Мероприятия'!E64</f>
        <v>0</v>
      </c>
      <c r="F46" s="112">
        <f>'2. Мероприятия'!F64</f>
        <v>0</v>
      </c>
      <c r="G46" s="112">
        <f>'2. Мероприятия'!G64</f>
        <v>0</v>
      </c>
      <c r="H46" s="112">
        <f>'2. Мероприятия'!H64</f>
        <v>0</v>
      </c>
      <c r="I46" s="112">
        <f>'2. Мероприятия'!I64</f>
        <v>0</v>
      </c>
      <c r="J46" s="112">
        <f>'2. Мероприятия'!J64</f>
        <v>0</v>
      </c>
      <c r="K46" s="112">
        <f>'2. Мероприятия'!K64</f>
        <v>0</v>
      </c>
      <c r="L46" s="112">
        <f>'2. Мероприятия'!L64</f>
        <v>0</v>
      </c>
      <c r="M46" s="112">
        <f>'2. Мероприятия'!M64</f>
        <v>0</v>
      </c>
      <c r="N46" s="112">
        <f>'2. Мероприятия'!N64</f>
        <v>0</v>
      </c>
      <c r="O46" s="47"/>
      <c r="P46" s="117" t="s">
        <v>149</v>
      </c>
      <c r="Q46" s="122">
        <f>(D46/100000)</f>
        <v>34</v>
      </c>
      <c r="R46" s="122">
        <f>(E46/200000)</f>
        <v>0</v>
      </c>
      <c r="S46" s="122">
        <f>(F46/200000)</f>
        <v>0</v>
      </c>
      <c r="T46" s="122">
        <f t="shared" ref="T46:AA48" si="17">G46/200000</f>
        <v>0</v>
      </c>
      <c r="U46" s="122">
        <f t="shared" si="17"/>
        <v>0</v>
      </c>
      <c r="V46" s="122">
        <f t="shared" si="17"/>
        <v>0</v>
      </c>
      <c r="W46" s="122">
        <f t="shared" si="17"/>
        <v>0</v>
      </c>
      <c r="X46" s="122">
        <f t="shared" si="17"/>
        <v>0</v>
      </c>
      <c r="Y46" s="122">
        <f t="shared" si="17"/>
        <v>0</v>
      </c>
      <c r="Z46" s="122">
        <f t="shared" si="17"/>
        <v>0</v>
      </c>
      <c r="AA46" s="122">
        <f t="shared" si="17"/>
        <v>0</v>
      </c>
      <c r="AB46" s="89">
        <f t="shared" si="14"/>
        <v>34</v>
      </c>
      <c r="AC46" s="123" t="s">
        <v>126</v>
      </c>
    </row>
    <row r="47" spans="2:30" s="116" customFormat="1" ht="42" hidden="1" customHeight="1" x14ac:dyDescent="0.2">
      <c r="B47" s="117" t="s">
        <v>152</v>
      </c>
      <c r="C47" s="112"/>
      <c r="D47" s="112">
        <f>'2. Мероприятия'!D67</f>
        <v>900000</v>
      </c>
      <c r="E47" s="112">
        <f>'2. Мероприятия'!E67</f>
        <v>0</v>
      </c>
      <c r="F47" s="112">
        <f>'2. Мероприятия'!F67</f>
        <v>0</v>
      </c>
      <c r="G47" s="112">
        <f>'2. Мероприятия'!G67</f>
        <v>0</v>
      </c>
      <c r="H47" s="112">
        <f>'2. Мероприятия'!H67</f>
        <v>0</v>
      </c>
      <c r="I47" s="112">
        <f>'2. Мероприятия'!I67</f>
        <v>0</v>
      </c>
      <c r="J47" s="112">
        <f>'2. Мероприятия'!J67</f>
        <v>0</v>
      </c>
      <c r="K47" s="112">
        <f>'2. Мероприятия'!K67</f>
        <v>0</v>
      </c>
      <c r="L47" s="112">
        <f>'2. Мероприятия'!L67</f>
        <v>0</v>
      </c>
      <c r="M47" s="112">
        <f>'2. Мероприятия'!M67</f>
        <v>0</v>
      </c>
      <c r="N47" s="112">
        <f>'2. Мероприятия'!N67</f>
        <v>0</v>
      </c>
      <c r="O47" s="47"/>
      <c r="P47" s="117" t="s">
        <v>151</v>
      </c>
      <c r="Q47" s="115">
        <v>2</v>
      </c>
      <c r="R47" s="115">
        <f>(E47/200000)</f>
        <v>0</v>
      </c>
      <c r="S47" s="115">
        <f>(F47/200000)</f>
        <v>0</v>
      </c>
      <c r="T47" s="115">
        <f t="shared" si="17"/>
        <v>0</v>
      </c>
      <c r="U47" s="115">
        <f t="shared" si="17"/>
        <v>0</v>
      </c>
      <c r="V47" s="115">
        <f t="shared" si="17"/>
        <v>0</v>
      </c>
      <c r="W47" s="115">
        <f t="shared" si="17"/>
        <v>0</v>
      </c>
      <c r="X47" s="115">
        <f t="shared" si="17"/>
        <v>0</v>
      </c>
      <c r="Y47" s="115">
        <f t="shared" si="17"/>
        <v>0</v>
      </c>
      <c r="Z47" s="115">
        <f t="shared" si="17"/>
        <v>0</v>
      </c>
      <c r="AA47" s="115">
        <f t="shared" si="17"/>
        <v>0</v>
      </c>
      <c r="AB47" s="89">
        <f t="shared" si="14"/>
        <v>2</v>
      </c>
      <c r="AC47" s="123" t="s">
        <v>126</v>
      </c>
    </row>
    <row r="48" spans="2:30" s="116" customFormat="1" ht="34.5" hidden="1" customHeight="1" x14ac:dyDescent="0.2">
      <c r="B48" s="121" t="s">
        <v>154</v>
      </c>
      <c r="C48" s="120"/>
      <c r="D48" s="120">
        <f>'2. Мероприятия'!D70</f>
        <v>24910334.66</v>
      </c>
      <c r="E48" s="120">
        <f>'2. Мероприятия'!E70</f>
        <v>1415974.36</v>
      </c>
      <c r="F48" s="120">
        <f>'2. Мероприятия'!F70</f>
        <v>1415974.36</v>
      </c>
      <c r="G48" s="120">
        <f>'2. Мероприятия'!G70</f>
        <v>787773.2</v>
      </c>
      <c r="H48" s="120">
        <f>'2. Мероприятия'!H70</f>
        <v>787773.2</v>
      </c>
      <c r="I48" s="120">
        <f>'2. Мероприятия'!I70</f>
        <v>787773.2</v>
      </c>
      <c r="J48" s="120">
        <f>'2. Мероприятия'!J70</f>
        <v>787773.2</v>
      </c>
      <c r="K48" s="120">
        <f>'2. Мероприятия'!K70</f>
        <v>787773.2</v>
      </c>
      <c r="L48" s="120">
        <f>'2. Мероприятия'!L70</f>
        <v>787773.2</v>
      </c>
      <c r="M48" s="120">
        <f>'2. Мероприятия'!M70</f>
        <v>787773.2</v>
      </c>
      <c r="N48" s="112">
        <f>'2. Мероприятия'!N70</f>
        <v>787773.2</v>
      </c>
      <c r="O48" s="47"/>
      <c r="P48" s="117" t="s">
        <v>153</v>
      </c>
      <c r="Q48" s="115">
        <v>64</v>
      </c>
      <c r="R48" s="115">
        <f>(E48/200000)+1</f>
        <v>8</v>
      </c>
      <c r="S48" s="115">
        <f>(F48/200000)+1</f>
        <v>8</v>
      </c>
      <c r="T48" s="115">
        <f t="shared" si="17"/>
        <v>4</v>
      </c>
      <c r="U48" s="115">
        <f t="shared" si="17"/>
        <v>4</v>
      </c>
      <c r="V48" s="115">
        <f t="shared" si="17"/>
        <v>4</v>
      </c>
      <c r="W48" s="115">
        <f t="shared" si="17"/>
        <v>4</v>
      </c>
      <c r="X48" s="115">
        <f t="shared" si="17"/>
        <v>4</v>
      </c>
      <c r="Y48" s="115">
        <f t="shared" si="17"/>
        <v>4</v>
      </c>
      <c r="Z48" s="115">
        <f t="shared" si="17"/>
        <v>4</v>
      </c>
      <c r="AA48" s="115">
        <f t="shared" si="17"/>
        <v>4</v>
      </c>
      <c r="AB48" s="89">
        <f t="shared" si="14"/>
        <v>112</v>
      </c>
      <c r="AC48" s="123" t="s">
        <v>126</v>
      </c>
    </row>
    <row r="49" spans="2:29" s="116" customFormat="1" ht="49.5" hidden="1" customHeight="1" x14ac:dyDescent="0.2">
      <c r="B49" s="117" t="s">
        <v>155</v>
      </c>
      <c r="C49" s="112"/>
      <c r="D49" s="112">
        <f>'2. Мероприятия'!D73</f>
        <v>3605512.81</v>
      </c>
      <c r="E49" s="112">
        <f>'2. Мероприятия'!E73</f>
        <v>1307000</v>
      </c>
      <c r="F49" s="112">
        <f>'2. Мероприятия'!F73</f>
        <v>1307000</v>
      </c>
      <c r="G49" s="112">
        <f>'2. Мероприятия'!G73</f>
        <v>1722254.45</v>
      </c>
      <c r="H49" s="112">
        <f>'2. Мероприятия'!H73</f>
        <v>1847564.25</v>
      </c>
      <c r="I49" s="112">
        <f>'2. Мероприятия'!I73</f>
        <v>1963923.35</v>
      </c>
      <c r="J49" s="112">
        <f>'2. Мероприятия'!J73</f>
        <v>2075807.1</v>
      </c>
      <c r="K49" s="112">
        <f>'2. Мероприятия'!K73</f>
        <v>2178740.15</v>
      </c>
      <c r="L49" s="112">
        <f>'2. Мероприятия'!L73</f>
        <v>2272722.5</v>
      </c>
      <c r="M49" s="112">
        <f>'2. Мероприятия'!M73</f>
        <v>2362229.5</v>
      </c>
      <c r="N49" s="112">
        <f>'2. Мероприятия'!N73</f>
        <v>2451736.5</v>
      </c>
      <c r="O49" s="47"/>
      <c r="P49" s="117" t="s">
        <v>156</v>
      </c>
      <c r="Q49" s="115">
        <v>13</v>
      </c>
      <c r="R49" s="115">
        <f>(E49/300000)+1</f>
        <v>5</v>
      </c>
      <c r="S49" s="115">
        <f>(F49/300000)+1</f>
        <v>5</v>
      </c>
      <c r="T49" s="115">
        <f t="shared" ref="T49:AA49" si="18">G49/300000</f>
        <v>6</v>
      </c>
      <c r="U49" s="115">
        <f t="shared" si="18"/>
        <v>6</v>
      </c>
      <c r="V49" s="115">
        <f t="shared" si="18"/>
        <v>7</v>
      </c>
      <c r="W49" s="115">
        <f t="shared" si="18"/>
        <v>7</v>
      </c>
      <c r="X49" s="115">
        <f t="shared" si="18"/>
        <v>7</v>
      </c>
      <c r="Y49" s="115">
        <f t="shared" si="18"/>
        <v>8</v>
      </c>
      <c r="Z49" s="115">
        <f t="shared" si="18"/>
        <v>8</v>
      </c>
      <c r="AA49" s="115">
        <f t="shared" si="18"/>
        <v>8</v>
      </c>
      <c r="AB49" s="89">
        <f t="shared" si="14"/>
        <v>80</v>
      </c>
      <c r="AC49" s="123" t="s">
        <v>126</v>
      </c>
    </row>
    <row r="50" spans="2:29" s="116" customFormat="1" ht="36" hidden="1" customHeight="1" x14ac:dyDescent="0.2">
      <c r="B50" s="117" t="s">
        <v>157</v>
      </c>
      <c r="C50" s="112"/>
      <c r="D50" s="112">
        <f>'2. Мероприятия'!D76</f>
        <v>0</v>
      </c>
      <c r="E50" s="112">
        <f>'2. Мероприятия'!E76</f>
        <v>76923.08</v>
      </c>
      <c r="F50" s="112">
        <f>'2. Мероприятия'!F76</f>
        <v>76923.08</v>
      </c>
      <c r="G50" s="112">
        <f>'2. Мероприятия'!G76</f>
        <v>98471.65</v>
      </c>
      <c r="H50" s="112">
        <f>'2. Мероприятия'!H76</f>
        <v>98471.65</v>
      </c>
      <c r="I50" s="112">
        <f>'2. Мероприятия'!I76</f>
        <v>98471.65</v>
      </c>
      <c r="J50" s="112">
        <f>'2. Мероприятия'!J76</f>
        <v>98471.65</v>
      </c>
      <c r="K50" s="112">
        <f>'2. Мероприятия'!K76</f>
        <v>98471.65</v>
      </c>
      <c r="L50" s="112">
        <f>'2. Мероприятия'!L76</f>
        <v>98471.65</v>
      </c>
      <c r="M50" s="112">
        <f>'2. Мероприятия'!M76</f>
        <v>98471.65</v>
      </c>
      <c r="N50" s="112">
        <f>'2. Мероприятия'!N76</f>
        <v>98471.65</v>
      </c>
      <c r="O50" s="47"/>
      <c r="P50" s="117" t="s">
        <v>158</v>
      </c>
      <c r="Q50" s="115">
        <v>0</v>
      </c>
      <c r="R50" s="115">
        <v>1</v>
      </c>
      <c r="S50" s="115">
        <v>1</v>
      </c>
      <c r="T50" s="115">
        <v>1</v>
      </c>
      <c r="U50" s="115">
        <v>1</v>
      </c>
      <c r="V50" s="115">
        <v>1</v>
      </c>
      <c r="W50" s="115">
        <v>1</v>
      </c>
      <c r="X50" s="115">
        <v>1</v>
      </c>
      <c r="Y50" s="115">
        <v>1</v>
      </c>
      <c r="Z50" s="115">
        <v>1</v>
      </c>
      <c r="AA50" s="115">
        <v>1</v>
      </c>
      <c r="AB50" s="89">
        <f t="shared" si="14"/>
        <v>10</v>
      </c>
      <c r="AC50" s="123" t="s">
        <v>126</v>
      </c>
    </row>
    <row r="51" spans="2:29" s="116" customFormat="1" ht="30" hidden="1" customHeight="1" x14ac:dyDescent="0.2">
      <c r="B51" s="117" t="s">
        <v>159</v>
      </c>
      <c r="C51" s="112"/>
      <c r="D51" s="112">
        <f>'2. Мероприятия'!D79</f>
        <v>0</v>
      </c>
      <c r="E51" s="112">
        <f>'2. Мероприятия'!E79</f>
        <v>21794.87</v>
      </c>
      <c r="F51" s="112">
        <f>'2. Мероприятия'!F79</f>
        <v>21794.87</v>
      </c>
      <c r="G51" s="112">
        <f>'2. Мероприятия'!G79</f>
        <v>98471.65</v>
      </c>
      <c r="H51" s="112">
        <f>'2. Мероприятия'!H79</f>
        <v>98471.65</v>
      </c>
      <c r="I51" s="112">
        <f>'2. Мероприятия'!I79</f>
        <v>98471.65</v>
      </c>
      <c r="J51" s="112">
        <f>'2. Мероприятия'!J79</f>
        <v>98471.65</v>
      </c>
      <c r="K51" s="112">
        <f>'2. Мероприятия'!K79</f>
        <v>98471.65</v>
      </c>
      <c r="L51" s="112">
        <f>'2. Мероприятия'!L79</f>
        <v>98471.65</v>
      </c>
      <c r="M51" s="112">
        <f>'2. Мероприятия'!M79</f>
        <v>98471.65</v>
      </c>
      <c r="N51" s="112">
        <f>'2. Мероприятия'!N79</f>
        <v>98471.65</v>
      </c>
      <c r="O51" s="47"/>
      <c r="P51" s="117" t="s">
        <v>160</v>
      </c>
      <c r="Q51" s="115">
        <v>0</v>
      </c>
      <c r="R51" s="115">
        <v>1</v>
      </c>
      <c r="S51" s="115">
        <v>1</v>
      </c>
      <c r="T51" s="115">
        <v>1</v>
      </c>
      <c r="U51" s="115">
        <v>1</v>
      </c>
      <c r="V51" s="115">
        <v>1</v>
      </c>
      <c r="W51" s="115">
        <v>1</v>
      </c>
      <c r="X51" s="115">
        <v>1</v>
      </c>
      <c r="Y51" s="115">
        <v>1</v>
      </c>
      <c r="Z51" s="115">
        <v>1</v>
      </c>
      <c r="AA51" s="115">
        <v>1</v>
      </c>
      <c r="AB51" s="89">
        <f t="shared" si="14"/>
        <v>10</v>
      </c>
      <c r="AC51" s="123" t="s">
        <v>126</v>
      </c>
    </row>
    <row r="52" spans="2:29" s="116" customFormat="1" ht="37.5" hidden="1" customHeight="1" x14ac:dyDescent="0.2">
      <c r="B52" s="117" t="s">
        <v>161</v>
      </c>
      <c r="C52" s="112"/>
      <c r="D52" s="112">
        <f>'2. Мероприятия'!D82</f>
        <v>341025.64</v>
      </c>
      <c r="E52" s="112">
        <f>'2. Мероприятия'!E82</f>
        <v>341025.64</v>
      </c>
      <c r="F52" s="112">
        <f>'2. Мероприятия'!F82</f>
        <v>341025.64</v>
      </c>
      <c r="G52" s="112">
        <f>'2. Мероприятия'!G82</f>
        <v>886244.85</v>
      </c>
      <c r="H52" s="112">
        <f>'2. Мероприятия'!H82</f>
        <v>886244.85</v>
      </c>
      <c r="I52" s="112">
        <f>'2. Мероприятия'!I82</f>
        <v>886244.85</v>
      </c>
      <c r="J52" s="112">
        <f>'2. Мероприятия'!J82</f>
        <v>886244.85</v>
      </c>
      <c r="K52" s="112">
        <f>'2. Мероприятия'!K82</f>
        <v>886244.85</v>
      </c>
      <c r="L52" s="112">
        <f>'2. Мероприятия'!L82</f>
        <v>886244.85</v>
      </c>
      <c r="M52" s="112">
        <f>'2. Мероприятия'!M82</f>
        <v>886244.85</v>
      </c>
      <c r="N52" s="112">
        <f>'2. Мероприятия'!N82</f>
        <v>886244.85</v>
      </c>
      <c r="O52" s="47"/>
      <c r="P52" s="117" t="s">
        <v>162</v>
      </c>
      <c r="Q52" s="115">
        <v>1</v>
      </c>
      <c r="R52" s="115">
        <v>1</v>
      </c>
      <c r="S52" s="115">
        <v>1</v>
      </c>
      <c r="T52" s="115">
        <v>1</v>
      </c>
      <c r="U52" s="115">
        <v>1</v>
      </c>
      <c r="V52" s="115">
        <v>1</v>
      </c>
      <c r="W52" s="115">
        <v>1</v>
      </c>
      <c r="X52" s="115">
        <v>1</v>
      </c>
      <c r="Y52" s="115">
        <v>1</v>
      </c>
      <c r="Z52" s="115">
        <v>1</v>
      </c>
      <c r="AA52" s="115">
        <v>1</v>
      </c>
      <c r="AB52" s="89">
        <f t="shared" si="14"/>
        <v>11</v>
      </c>
      <c r="AC52" s="123" t="s">
        <v>126</v>
      </c>
    </row>
    <row r="53" spans="2:29" s="116" customFormat="1" ht="30" hidden="1" customHeight="1" x14ac:dyDescent="0.2">
      <c r="B53" s="117" t="s">
        <v>163</v>
      </c>
      <c r="C53" s="112"/>
      <c r="D53" s="112" t="e">
        <f t="shared" ref="D53:N53" si="19">D54+D63</f>
        <v>#VALUE!</v>
      </c>
      <c r="E53" s="112" t="e">
        <f t="shared" si="19"/>
        <v>#VALUE!</v>
      </c>
      <c r="F53" s="112" t="e">
        <f t="shared" si="19"/>
        <v>#VALUE!</v>
      </c>
      <c r="G53" s="112" t="e">
        <f t="shared" si="19"/>
        <v>#VALUE!</v>
      </c>
      <c r="H53" s="112" t="e">
        <f t="shared" si="19"/>
        <v>#VALUE!</v>
      </c>
      <c r="I53" s="112" t="e">
        <f t="shared" si="19"/>
        <v>#VALUE!</v>
      </c>
      <c r="J53" s="112" t="e">
        <f t="shared" si="19"/>
        <v>#VALUE!</v>
      </c>
      <c r="K53" s="112" t="e">
        <f t="shared" si="19"/>
        <v>#VALUE!</v>
      </c>
      <c r="L53" s="112" t="e">
        <f t="shared" si="19"/>
        <v>#VALUE!</v>
      </c>
      <c r="M53" s="112" t="e">
        <f t="shared" si="19"/>
        <v>#VALUE!</v>
      </c>
      <c r="N53" s="112" t="e">
        <f t="shared" si="19"/>
        <v>#VALUE!</v>
      </c>
      <c r="O53" s="47"/>
      <c r="P53" s="117" t="s">
        <v>164</v>
      </c>
      <c r="Q53" s="115">
        <v>0</v>
      </c>
      <c r="R53" s="115">
        <v>1</v>
      </c>
      <c r="S53" s="115">
        <v>1</v>
      </c>
      <c r="T53" s="115">
        <v>1</v>
      </c>
      <c r="U53" s="115">
        <v>1</v>
      </c>
      <c r="V53" s="115">
        <v>1</v>
      </c>
      <c r="W53" s="115">
        <v>1</v>
      </c>
      <c r="X53" s="115">
        <v>1</v>
      </c>
      <c r="Y53" s="115">
        <v>1</v>
      </c>
      <c r="Z53" s="115">
        <v>1</v>
      </c>
      <c r="AA53" s="115">
        <v>1</v>
      </c>
      <c r="AB53" s="89">
        <f t="shared" si="14"/>
        <v>10</v>
      </c>
      <c r="AC53" s="123" t="s">
        <v>126</v>
      </c>
    </row>
    <row r="54" spans="2:29" s="116" customFormat="1" ht="30" hidden="1" customHeight="1" x14ac:dyDescent="0.2">
      <c r="B54" s="117" t="s">
        <v>165</v>
      </c>
      <c r="C54" s="112"/>
      <c r="D54" s="112">
        <f>'2. Мероприятия'!D88</f>
        <v>4500000</v>
      </c>
      <c r="E54" s="112">
        <f>'2. Мероприятия'!E88</f>
        <v>0</v>
      </c>
      <c r="F54" s="112">
        <f>'2. Мероприятия'!F88</f>
        <v>0</v>
      </c>
      <c r="G54" s="112">
        <f>'2. Мероприятия'!G88</f>
        <v>0</v>
      </c>
      <c r="H54" s="112">
        <f>'2. Мероприятия'!H88</f>
        <v>0</v>
      </c>
      <c r="I54" s="112">
        <f>'2. Мероприятия'!I88</f>
        <v>0</v>
      </c>
      <c r="J54" s="112">
        <f>'2. Мероприятия'!J88</f>
        <v>0</v>
      </c>
      <c r="K54" s="112">
        <f>'2. Мероприятия'!K88</f>
        <v>0</v>
      </c>
      <c r="L54" s="112">
        <f>'2. Мероприятия'!L88</f>
        <v>0</v>
      </c>
      <c r="M54" s="112">
        <f>'2. Мероприятия'!M88</f>
        <v>0</v>
      </c>
      <c r="N54" s="112">
        <f>'2. Мероприятия'!N88</f>
        <v>0</v>
      </c>
      <c r="O54" s="47"/>
      <c r="P54" s="117" t="s">
        <v>166</v>
      </c>
      <c r="Q54" s="115">
        <f>(D54/300000)</f>
        <v>15</v>
      </c>
      <c r="R54" s="115">
        <f>(E54/200000)</f>
        <v>0</v>
      </c>
      <c r="S54" s="115">
        <f>(F54/200000)</f>
        <v>0</v>
      </c>
      <c r="T54" s="115">
        <f t="shared" ref="T54:AA54" si="20">G54/200000</f>
        <v>0</v>
      </c>
      <c r="U54" s="115">
        <f t="shared" si="20"/>
        <v>0</v>
      </c>
      <c r="V54" s="115">
        <f t="shared" si="20"/>
        <v>0</v>
      </c>
      <c r="W54" s="115">
        <f t="shared" si="20"/>
        <v>0</v>
      </c>
      <c r="X54" s="115">
        <f t="shared" si="20"/>
        <v>0</v>
      </c>
      <c r="Y54" s="115">
        <f t="shared" si="20"/>
        <v>0</v>
      </c>
      <c r="Z54" s="115">
        <f t="shared" si="20"/>
        <v>0</v>
      </c>
      <c r="AA54" s="115">
        <f t="shared" si="20"/>
        <v>0</v>
      </c>
      <c r="AB54" s="89">
        <f t="shared" si="14"/>
        <v>15</v>
      </c>
      <c r="AC54" s="123" t="s">
        <v>126</v>
      </c>
    </row>
    <row r="55" spans="2:29" s="124" customFormat="1" ht="32.25" hidden="1" customHeight="1" x14ac:dyDescent="0.2">
      <c r="B55" s="111" t="s">
        <v>167</v>
      </c>
      <c r="C55" s="112"/>
      <c r="D55" s="112">
        <f>'2. Мероприятия'!D91</f>
        <v>2500000</v>
      </c>
      <c r="E55" s="112">
        <f>'2. Мероприятия'!E91</f>
        <v>0</v>
      </c>
      <c r="F55" s="112">
        <f>'2. Мероприятия'!F91</f>
        <v>0</v>
      </c>
      <c r="G55" s="112">
        <f>'2. Мероприятия'!G91</f>
        <v>0</v>
      </c>
      <c r="H55" s="112">
        <f>'2. Мероприятия'!H91</f>
        <v>0</v>
      </c>
      <c r="I55" s="112">
        <f>'2. Мероприятия'!I91</f>
        <v>0</v>
      </c>
      <c r="J55" s="112">
        <f>'2. Мероприятия'!J91</f>
        <v>0</v>
      </c>
      <c r="K55" s="112">
        <f>'2. Мероприятия'!K91</f>
        <v>0</v>
      </c>
      <c r="L55" s="112">
        <f>'2. Мероприятия'!L91</f>
        <v>0</v>
      </c>
      <c r="M55" s="112">
        <f>'2. Мероприятия'!M91</f>
        <v>0</v>
      </c>
      <c r="N55" s="112">
        <f>'2. Мероприятия'!N91</f>
        <v>0</v>
      </c>
      <c r="O55" s="47"/>
      <c r="P55" s="117" t="s">
        <v>170</v>
      </c>
      <c r="Q55" s="115">
        <f>D55/1000000</f>
        <v>3</v>
      </c>
      <c r="R55" s="115">
        <f>E55/1000000</f>
        <v>0</v>
      </c>
      <c r="S55" s="115">
        <f>F55/1000000</f>
        <v>0</v>
      </c>
      <c r="T55" s="115">
        <f t="shared" ref="T55:AA57" si="21">G55/18000</f>
        <v>0</v>
      </c>
      <c r="U55" s="115">
        <f t="shared" si="21"/>
        <v>0</v>
      </c>
      <c r="V55" s="115">
        <f t="shared" si="21"/>
        <v>0</v>
      </c>
      <c r="W55" s="115">
        <f t="shared" si="21"/>
        <v>0</v>
      </c>
      <c r="X55" s="115">
        <f t="shared" si="21"/>
        <v>0</v>
      </c>
      <c r="Y55" s="115">
        <f t="shared" si="21"/>
        <v>0</v>
      </c>
      <c r="Z55" s="115">
        <f t="shared" si="21"/>
        <v>0</v>
      </c>
      <c r="AA55" s="115">
        <f t="shared" si="21"/>
        <v>0</v>
      </c>
      <c r="AB55" s="89">
        <f t="shared" si="14"/>
        <v>3</v>
      </c>
      <c r="AC55" s="123" t="s">
        <v>126</v>
      </c>
    </row>
    <row r="56" spans="2:29" s="124" customFormat="1" ht="38.25" hidden="1" customHeight="1" x14ac:dyDescent="0.2">
      <c r="B56" s="111" t="s">
        <v>168</v>
      </c>
      <c r="C56" s="112"/>
      <c r="D56" s="112">
        <f>'2. Мероприятия'!D94</f>
        <v>300000</v>
      </c>
      <c r="E56" s="112">
        <f>'2. Мероприятия'!E94</f>
        <v>0</v>
      </c>
      <c r="F56" s="112">
        <f>'2. Мероприятия'!F94</f>
        <v>0</v>
      </c>
      <c r="G56" s="112">
        <f>'2. Мероприятия'!G94</f>
        <v>0</v>
      </c>
      <c r="H56" s="112">
        <f>'2. Мероприятия'!H94</f>
        <v>0</v>
      </c>
      <c r="I56" s="112">
        <f>'2. Мероприятия'!I94</f>
        <v>0</v>
      </c>
      <c r="J56" s="112">
        <f>'2. Мероприятия'!J94</f>
        <v>0</v>
      </c>
      <c r="K56" s="112">
        <f>'2. Мероприятия'!K94</f>
        <v>0</v>
      </c>
      <c r="L56" s="112">
        <f>'2. Мероприятия'!L94</f>
        <v>0</v>
      </c>
      <c r="M56" s="112">
        <f>'2. Мероприятия'!M94</f>
        <v>0</v>
      </c>
      <c r="N56" s="112">
        <f>'2. Мероприятия'!N94</f>
        <v>0</v>
      </c>
      <c r="O56" s="47"/>
      <c r="P56" s="117" t="s">
        <v>171</v>
      </c>
      <c r="Q56" s="115">
        <f>D56/100000</f>
        <v>3</v>
      </c>
      <c r="R56" s="115">
        <f>E56/100000</f>
        <v>0</v>
      </c>
      <c r="S56" s="115">
        <f>F56/100000</f>
        <v>0</v>
      </c>
      <c r="T56" s="115">
        <f t="shared" si="21"/>
        <v>0</v>
      </c>
      <c r="U56" s="115">
        <f t="shared" si="21"/>
        <v>0</v>
      </c>
      <c r="V56" s="115">
        <f t="shared" si="21"/>
        <v>0</v>
      </c>
      <c r="W56" s="115">
        <f t="shared" si="21"/>
        <v>0</v>
      </c>
      <c r="X56" s="115">
        <f t="shared" si="21"/>
        <v>0</v>
      </c>
      <c r="Y56" s="115">
        <f t="shared" si="21"/>
        <v>0</v>
      </c>
      <c r="Z56" s="115">
        <f t="shared" si="21"/>
        <v>0</v>
      </c>
      <c r="AA56" s="115">
        <f t="shared" si="21"/>
        <v>0</v>
      </c>
      <c r="AB56" s="89">
        <f t="shared" si="14"/>
        <v>3</v>
      </c>
      <c r="AC56" s="123" t="s">
        <v>126</v>
      </c>
    </row>
    <row r="57" spans="2:29" s="124" customFormat="1" ht="39" hidden="1" customHeight="1" x14ac:dyDescent="0.2">
      <c r="B57" s="111" t="s">
        <v>169</v>
      </c>
      <c r="C57" s="112"/>
      <c r="D57" s="112">
        <f>'2. Мероприятия'!D97</f>
        <v>540000</v>
      </c>
      <c r="E57" s="112">
        <f>'2. Мероприятия'!E97</f>
        <v>0</v>
      </c>
      <c r="F57" s="112">
        <f>'2. Мероприятия'!F97</f>
        <v>0</v>
      </c>
      <c r="G57" s="112">
        <f>'2. Мероприятия'!G97</f>
        <v>0</v>
      </c>
      <c r="H57" s="112">
        <f>'2. Мероприятия'!H97</f>
        <v>0</v>
      </c>
      <c r="I57" s="112">
        <f>'2. Мероприятия'!I97</f>
        <v>0</v>
      </c>
      <c r="J57" s="112">
        <f>'2. Мероприятия'!J97</f>
        <v>0</v>
      </c>
      <c r="K57" s="112">
        <f>'2. Мероприятия'!K97</f>
        <v>0</v>
      </c>
      <c r="L57" s="112">
        <f>'2. Мероприятия'!L97</f>
        <v>0</v>
      </c>
      <c r="M57" s="112">
        <f>'2. Мероприятия'!M97</f>
        <v>0</v>
      </c>
      <c r="N57" s="112">
        <f>'2. Мероприятия'!N97</f>
        <v>0</v>
      </c>
      <c r="O57" s="47">
        <f>'2. Мероприятия'!O97</f>
        <v>0</v>
      </c>
      <c r="P57" s="117" t="s">
        <v>172</v>
      </c>
      <c r="Q57" s="115">
        <f>D57/18000</f>
        <v>30</v>
      </c>
      <c r="R57" s="115">
        <f>E57/18000</f>
        <v>0</v>
      </c>
      <c r="S57" s="115">
        <f>F57/18000</f>
        <v>0</v>
      </c>
      <c r="T57" s="115">
        <f t="shared" si="21"/>
        <v>0</v>
      </c>
      <c r="U57" s="115">
        <f t="shared" si="21"/>
        <v>0</v>
      </c>
      <c r="V57" s="115">
        <f t="shared" si="21"/>
        <v>0</v>
      </c>
      <c r="W57" s="115">
        <f t="shared" si="21"/>
        <v>0</v>
      </c>
      <c r="X57" s="115">
        <f t="shared" si="21"/>
        <v>0</v>
      </c>
      <c r="Y57" s="115">
        <f t="shared" si="21"/>
        <v>0</v>
      </c>
      <c r="Z57" s="115">
        <f t="shared" si="21"/>
        <v>0</v>
      </c>
      <c r="AA57" s="115">
        <f t="shared" si="21"/>
        <v>0</v>
      </c>
      <c r="AB57" s="89">
        <f t="shared" si="14"/>
        <v>30</v>
      </c>
      <c r="AC57" s="123" t="s">
        <v>126</v>
      </c>
    </row>
    <row r="58" spans="2:29" s="124" customFormat="1" ht="39" hidden="1" customHeight="1" x14ac:dyDescent="0.2">
      <c r="B58" s="111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47"/>
      <c r="P58" s="117" t="s">
        <v>219</v>
      </c>
      <c r="Q58" s="115">
        <v>50</v>
      </c>
      <c r="R58" s="115">
        <v>0</v>
      </c>
      <c r="S58" s="115">
        <v>0</v>
      </c>
      <c r="T58" s="115">
        <v>0</v>
      </c>
      <c r="U58" s="115">
        <v>0</v>
      </c>
      <c r="V58" s="115">
        <v>0</v>
      </c>
      <c r="W58" s="115">
        <v>0</v>
      </c>
      <c r="X58" s="115">
        <v>0</v>
      </c>
      <c r="Y58" s="115">
        <v>0</v>
      </c>
      <c r="Z58" s="115">
        <v>0</v>
      </c>
      <c r="AA58" s="115">
        <v>0</v>
      </c>
      <c r="AB58" s="89">
        <f t="shared" si="14"/>
        <v>50</v>
      </c>
      <c r="AC58" s="123" t="s">
        <v>126</v>
      </c>
    </row>
    <row r="59" spans="2:29" s="124" customFormat="1" ht="39" hidden="1" customHeight="1" x14ac:dyDescent="0.2">
      <c r="B59" s="111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47"/>
      <c r="P59" s="117" t="s">
        <v>220</v>
      </c>
      <c r="Q59" s="115">
        <v>6</v>
      </c>
      <c r="R59" s="115">
        <v>0</v>
      </c>
      <c r="S59" s="115">
        <v>0</v>
      </c>
      <c r="T59" s="115">
        <v>0</v>
      </c>
      <c r="U59" s="115">
        <v>0</v>
      </c>
      <c r="V59" s="115">
        <v>0</v>
      </c>
      <c r="W59" s="115">
        <v>0</v>
      </c>
      <c r="X59" s="115">
        <v>0</v>
      </c>
      <c r="Y59" s="115">
        <v>0</v>
      </c>
      <c r="Z59" s="115">
        <v>0</v>
      </c>
      <c r="AA59" s="115">
        <v>0</v>
      </c>
      <c r="AB59" s="89">
        <f t="shared" si="14"/>
        <v>6</v>
      </c>
      <c r="AC59" s="123" t="s">
        <v>126</v>
      </c>
    </row>
    <row r="60" spans="2:29" ht="30" x14ac:dyDescent="0.25">
      <c r="B60" s="94"/>
      <c r="C60" s="102"/>
      <c r="D60" s="28"/>
      <c r="E60" s="28"/>
      <c r="F60" s="28"/>
      <c r="G60" s="102"/>
      <c r="H60" s="102"/>
      <c r="I60" s="102"/>
      <c r="J60" s="102"/>
      <c r="K60" s="102"/>
      <c r="L60" s="102"/>
      <c r="M60" s="102"/>
      <c r="N60" s="102"/>
      <c r="O60" s="47" t="s">
        <v>222</v>
      </c>
      <c r="P60" s="78" t="s">
        <v>181</v>
      </c>
      <c r="Q60" s="106">
        <v>194</v>
      </c>
      <c r="R60" s="106">
        <v>109</v>
      </c>
      <c r="S60" s="106">
        <v>109</v>
      </c>
      <c r="T60" s="106">
        <v>110</v>
      </c>
      <c r="U60" s="106">
        <v>110</v>
      </c>
      <c r="V60" s="106">
        <v>110</v>
      </c>
      <c r="W60" s="106">
        <v>111</v>
      </c>
      <c r="X60" s="106">
        <v>111</v>
      </c>
      <c r="Y60" s="106">
        <f t="shared" ref="Y60:AA60" si="22">Y39+Y61+Y62</f>
        <v>101</v>
      </c>
      <c r="Z60" s="106">
        <f t="shared" si="22"/>
        <v>101</v>
      </c>
      <c r="AA60" s="106">
        <f t="shared" si="22"/>
        <v>101</v>
      </c>
      <c r="AB60" s="106">
        <f t="shared" si="14"/>
        <v>1267</v>
      </c>
      <c r="AC60" s="123" t="s">
        <v>126</v>
      </c>
    </row>
    <row r="61" spans="2:29" ht="21" customHeight="1" x14ac:dyDescent="0.25">
      <c r="B61" s="94"/>
      <c r="C61" s="102"/>
      <c r="D61" s="28"/>
      <c r="E61" s="28"/>
      <c r="F61" s="28"/>
      <c r="G61" s="102"/>
      <c r="H61" s="102"/>
      <c r="I61" s="102"/>
      <c r="J61" s="102"/>
      <c r="K61" s="102"/>
      <c r="L61" s="102"/>
      <c r="M61" s="102"/>
      <c r="N61" s="102"/>
      <c r="O61" s="47" t="s">
        <v>223</v>
      </c>
      <c r="P61" s="78" t="s">
        <v>182</v>
      </c>
      <c r="Q61" s="84">
        <f>25+25</f>
        <v>50</v>
      </c>
      <c r="R61" s="84">
        <f t="shared" ref="R61:AA61" si="23">25+25</f>
        <v>50</v>
      </c>
      <c r="S61" s="84">
        <f t="shared" si="23"/>
        <v>50</v>
      </c>
      <c r="T61" s="84">
        <f t="shared" si="23"/>
        <v>50</v>
      </c>
      <c r="U61" s="84">
        <f t="shared" si="23"/>
        <v>50</v>
      </c>
      <c r="V61" s="84">
        <f t="shared" si="23"/>
        <v>50</v>
      </c>
      <c r="W61" s="84">
        <f t="shared" si="23"/>
        <v>50</v>
      </c>
      <c r="X61" s="84">
        <f t="shared" si="23"/>
        <v>50</v>
      </c>
      <c r="Y61" s="84">
        <f t="shared" si="23"/>
        <v>50</v>
      </c>
      <c r="Z61" s="84">
        <f t="shared" si="23"/>
        <v>50</v>
      </c>
      <c r="AA61" s="84">
        <f t="shared" si="23"/>
        <v>50</v>
      </c>
      <c r="AB61" s="84">
        <f t="shared" si="14"/>
        <v>550</v>
      </c>
      <c r="AC61" s="123" t="s">
        <v>126</v>
      </c>
    </row>
    <row r="62" spans="2:29" ht="73.5" customHeight="1" x14ac:dyDescent="0.25">
      <c r="B62" s="94"/>
      <c r="C62" s="102"/>
      <c r="D62" s="28"/>
      <c r="E62" s="28"/>
      <c r="F62" s="28"/>
      <c r="G62" s="102"/>
      <c r="H62" s="102"/>
      <c r="I62" s="102"/>
      <c r="J62" s="102"/>
      <c r="K62" s="102"/>
      <c r="L62" s="102"/>
      <c r="M62" s="102"/>
      <c r="N62" s="102"/>
      <c r="O62" s="47" t="s">
        <v>224</v>
      </c>
      <c r="P62" s="78" t="s">
        <v>183</v>
      </c>
      <c r="Q62" s="84">
        <v>24</v>
      </c>
      <c r="R62" s="84">
        <v>24</v>
      </c>
      <c r="S62" s="84">
        <v>24</v>
      </c>
      <c r="T62" s="84">
        <v>24</v>
      </c>
      <c r="U62" s="84">
        <v>24</v>
      </c>
      <c r="V62" s="84">
        <v>24</v>
      </c>
      <c r="W62" s="84">
        <v>24</v>
      </c>
      <c r="X62" s="84">
        <v>24</v>
      </c>
      <c r="Y62" s="84">
        <v>24</v>
      </c>
      <c r="Z62" s="84">
        <v>24</v>
      </c>
      <c r="AA62" s="84">
        <v>24</v>
      </c>
      <c r="AB62" s="84">
        <v>24</v>
      </c>
      <c r="AC62" s="123" t="s">
        <v>54</v>
      </c>
    </row>
    <row r="63" spans="2:29" s="110" customFormat="1" ht="36" hidden="1" customHeight="1" x14ac:dyDescent="0.25">
      <c r="B63" s="111" t="s">
        <v>112</v>
      </c>
      <c r="C63" s="112" t="s">
        <v>13</v>
      </c>
      <c r="D63" s="112" t="s">
        <v>13</v>
      </c>
      <c r="E63" s="112" t="s">
        <v>13</v>
      </c>
      <c r="F63" s="112" t="s">
        <v>13</v>
      </c>
      <c r="G63" s="112" t="s">
        <v>13</v>
      </c>
      <c r="H63" s="112" t="s">
        <v>13</v>
      </c>
      <c r="I63" s="112" t="s">
        <v>13</v>
      </c>
      <c r="J63" s="112" t="s">
        <v>13</v>
      </c>
      <c r="K63" s="112" t="s">
        <v>13</v>
      </c>
      <c r="L63" s="112" t="s">
        <v>13</v>
      </c>
      <c r="M63" s="112" t="s">
        <v>13</v>
      </c>
      <c r="N63" s="112" t="s">
        <v>13</v>
      </c>
      <c r="O63" s="113"/>
      <c r="P63" s="114" t="s">
        <v>173</v>
      </c>
      <c r="Q63" s="115">
        <v>25</v>
      </c>
      <c r="R63" s="115">
        <v>30</v>
      </c>
      <c r="S63" s="115">
        <v>30</v>
      </c>
      <c r="T63" s="115">
        <v>30</v>
      </c>
      <c r="U63" s="115">
        <v>30</v>
      </c>
      <c r="V63" s="115">
        <v>30</v>
      </c>
      <c r="W63" s="115">
        <v>30</v>
      </c>
      <c r="X63" s="115">
        <v>30</v>
      </c>
      <c r="Y63" s="115">
        <v>30</v>
      </c>
      <c r="Z63" s="115">
        <v>30</v>
      </c>
      <c r="AA63" s="115">
        <v>30</v>
      </c>
      <c r="AB63" s="84">
        <f t="shared" si="14"/>
        <v>325</v>
      </c>
      <c r="AC63" s="123" t="s">
        <v>54</v>
      </c>
    </row>
    <row r="64" spans="2:29" s="116" customFormat="1" ht="28.5" hidden="1" customHeight="1" x14ac:dyDescent="0.2">
      <c r="B64" s="117" t="s">
        <v>127</v>
      </c>
      <c r="C64" s="112" t="s">
        <v>13</v>
      </c>
      <c r="D64" s="112" t="s">
        <v>13</v>
      </c>
      <c r="E64" s="112" t="s">
        <v>13</v>
      </c>
      <c r="F64" s="112" t="s">
        <v>13</v>
      </c>
      <c r="G64" s="112" t="s">
        <v>13</v>
      </c>
      <c r="H64" s="112" t="s">
        <v>13</v>
      </c>
      <c r="I64" s="112" t="s">
        <v>13</v>
      </c>
      <c r="J64" s="112" t="s">
        <v>13</v>
      </c>
      <c r="K64" s="112" t="s">
        <v>13</v>
      </c>
      <c r="L64" s="112" t="s">
        <v>13</v>
      </c>
      <c r="M64" s="112" t="s">
        <v>13</v>
      </c>
      <c r="N64" s="112" t="s">
        <v>13</v>
      </c>
      <c r="O64" s="118"/>
      <c r="P64" s="117" t="s">
        <v>174</v>
      </c>
      <c r="Q64" s="122">
        <v>4</v>
      </c>
      <c r="R64" s="122">
        <v>4</v>
      </c>
      <c r="S64" s="122">
        <v>4</v>
      </c>
      <c r="T64" s="122">
        <v>4</v>
      </c>
      <c r="U64" s="122">
        <v>4</v>
      </c>
      <c r="V64" s="122">
        <v>4</v>
      </c>
      <c r="W64" s="122">
        <v>4</v>
      </c>
      <c r="X64" s="122">
        <v>4</v>
      </c>
      <c r="Y64" s="122">
        <v>4</v>
      </c>
      <c r="Z64" s="122">
        <v>4</v>
      </c>
      <c r="AA64" s="122">
        <v>4</v>
      </c>
      <c r="AB64" s="84">
        <f t="shared" si="14"/>
        <v>44</v>
      </c>
      <c r="AC64" s="123" t="s">
        <v>54</v>
      </c>
    </row>
    <row r="65" spans="2:30" ht="90" x14ac:dyDescent="0.25">
      <c r="B65" s="94"/>
      <c r="C65" s="102"/>
      <c r="D65" s="28"/>
      <c r="E65" s="28"/>
      <c r="F65" s="28"/>
      <c r="G65" s="102"/>
      <c r="H65" s="102"/>
      <c r="I65" s="102"/>
      <c r="J65" s="102"/>
      <c r="K65" s="102"/>
      <c r="L65" s="102"/>
      <c r="M65" s="102"/>
      <c r="N65" s="102"/>
      <c r="O65" s="47">
        <v>12</v>
      </c>
      <c r="P65" s="78" t="s">
        <v>175</v>
      </c>
      <c r="Q65" s="84">
        <f>Q66+Q67+Q68+Q69</f>
        <v>5</v>
      </c>
      <c r="R65" s="84">
        <f t="shared" ref="R65:AA65" si="24">R66+R67+R68+R69</f>
        <v>5</v>
      </c>
      <c r="S65" s="84">
        <f t="shared" si="24"/>
        <v>5</v>
      </c>
      <c r="T65" s="84">
        <f t="shared" si="24"/>
        <v>4</v>
      </c>
      <c r="U65" s="84">
        <f t="shared" si="24"/>
        <v>4</v>
      </c>
      <c r="V65" s="84">
        <f t="shared" si="24"/>
        <v>4</v>
      </c>
      <c r="W65" s="84">
        <f t="shared" si="24"/>
        <v>4</v>
      </c>
      <c r="X65" s="84">
        <f t="shared" si="24"/>
        <v>4</v>
      </c>
      <c r="Y65" s="84">
        <f t="shared" si="24"/>
        <v>4</v>
      </c>
      <c r="Z65" s="84">
        <f t="shared" si="24"/>
        <v>4</v>
      </c>
      <c r="AA65" s="84">
        <f t="shared" si="24"/>
        <v>4</v>
      </c>
      <c r="AB65" s="84">
        <f t="shared" si="14"/>
        <v>47</v>
      </c>
      <c r="AC65" s="123" t="s">
        <v>126</v>
      </c>
    </row>
    <row r="66" spans="2:30" s="126" customFormat="1" ht="58.5" hidden="1" customHeight="1" x14ac:dyDescent="0.25">
      <c r="B66" s="111" t="s">
        <v>78</v>
      </c>
      <c r="C66" s="112" t="s">
        <v>13</v>
      </c>
      <c r="D66" s="112">
        <f>'2. Мероприятия'!D25</f>
        <v>703333.33</v>
      </c>
      <c r="E66" s="112">
        <f>'2. Мероприятия'!E25</f>
        <v>703333.33</v>
      </c>
      <c r="F66" s="112">
        <f>'2. Мероприятия'!F25</f>
        <v>703333.33</v>
      </c>
      <c r="G66" s="112">
        <f>'2. Мероприятия'!G25</f>
        <v>703333.3</v>
      </c>
      <c r="H66" s="112">
        <f>'2. Мероприятия'!H25</f>
        <v>703333.3</v>
      </c>
      <c r="I66" s="112">
        <f>'2. Мероприятия'!I25</f>
        <v>703333.3</v>
      </c>
      <c r="J66" s="112">
        <f>'2. Мероприятия'!J25</f>
        <v>703333.3</v>
      </c>
      <c r="K66" s="112">
        <f>'2. Мероприятия'!K25</f>
        <v>703333.3</v>
      </c>
      <c r="L66" s="112">
        <f>'2. Мероприятия'!L25</f>
        <v>703333.3</v>
      </c>
      <c r="M66" s="112">
        <f>'2. Мероприятия'!M25</f>
        <v>703333.3</v>
      </c>
      <c r="N66" s="112">
        <f>'2. Мероприятия'!N25</f>
        <v>703333.3</v>
      </c>
      <c r="O66" s="127"/>
      <c r="P66" s="114" t="s">
        <v>179</v>
      </c>
      <c r="Q66" s="115">
        <v>1</v>
      </c>
      <c r="R66" s="115">
        <v>1</v>
      </c>
      <c r="S66" s="115">
        <v>1</v>
      </c>
      <c r="T66" s="115">
        <v>1</v>
      </c>
      <c r="U66" s="115">
        <v>1</v>
      </c>
      <c r="V66" s="115">
        <v>1</v>
      </c>
      <c r="W66" s="115">
        <v>1</v>
      </c>
      <c r="X66" s="115">
        <v>1</v>
      </c>
      <c r="Y66" s="115">
        <v>1</v>
      </c>
      <c r="Z66" s="115">
        <v>1</v>
      </c>
      <c r="AA66" s="115">
        <v>1</v>
      </c>
      <c r="AB66" s="84">
        <f t="shared" si="14"/>
        <v>11</v>
      </c>
      <c r="AC66" s="130"/>
    </row>
    <row r="67" spans="2:30" s="126" customFormat="1" ht="58.5" hidden="1" customHeight="1" x14ac:dyDescent="0.25">
      <c r="B67" s="111" t="s">
        <v>77</v>
      </c>
      <c r="C67" s="112" t="s">
        <v>13</v>
      </c>
      <c r="D67" s="112">
        <f>'2. Мероприятия'!D28</f>
        <v>468000</v>
      </c>
      <c r="E67" s="112">
        <f>'2. Мероприятия'!E28</f>
        <v>468000</v>
      </c>
      <c r="F67" s="112">
        <f>'2. Мероприятия'!F28</f>
        <v>468000</v>
      </c>
      <c r="G67" s="112">
        <f>'2. Мероприятия'!G28</f>
        <v>468333</v>
      </c>
      <c r="H67" s="112">
        <f>'2. Мероприятия'!H28</f>
        <v>468333</v>
      </c>
      <c r="I67" s="112">
        <f>'2. Мероприятия'!I28</f>
        <v>468333</v>
      </c>
      <c r="J67" s="112">
        <f>'2. Мероприятия'!J28</f>
        <v>468333</v>
      </c>
      <c r="K67" s="112">
        <f>'2. Мероприятия'!K28</f>
        <v>468333</v>
      </c>
      <c r="L67" s="112">
        <f>'2. Мероприятия'!L28</f>
        <v>468333</v>
      </c>
      <c r="M67" s="112">
        <f>'2. Мероприятия'!M28</f>
        <v>468333</v>
      </c>
      <c r="N67" s="112">
        <f>'2. Мероприятия'!N28</f>
        <v>468333</v>
      </c>
      <c r="O67" s="127"/>
      <c r="P67" s="114" t="s">
        <v>184</v>
      </c>
      <c r="Q67" s="115">
        <v>1</v>
      </c>
      <c r="R67" s="115">
        <v>1</v>
      </c>
      <c r="S67" s="115">
        <v>1</v>
      </c>
      <c r="T67" s="115">
        <v>1</v>
      </c>
      <c r="U67" s="115">
        <v>1</v>
      </c>
      <c r="V67" s="115">
        <v>1</v>
      </c>
      <c r="W67" s="115">
        <v>1</v>
      </c>
      <c r="X67" s="115">
        <v>1</v>
      </c>
      <c r="Y67" s="115">
        <v>1</v>
      </c>
      <c r="Z67" s="115">
        <v>1</v>
      </c>
      <c r="AA67" s="115">
        <v>1</v>
      </c>
      <c r="AB67" s="84">
        <f t="shared" ref="AB67:AB68" si="25">SUM(Q67:AA67)</f>
        <v>11</v>
      </c>
      <c r="AC67" s="130"/>
    </row>
    <row r="68" spans="2:30" s="116" customFormat="1" ht="42" hidden="1" customHeight="1" x14ac:dyDescent="0.2">
      <c r="B68" s="117" t="s">
        <v>178</v>
      </c>
      <c r="C68" s="112" t="s">
        <v>13</v>
      </c>
      <c r="D68" s="112">
        <f>'2. Мероприятия'!D31</f>
        <v>712564.1</v>
      </c>
      <c r="E68" s="112">
        <f>'2. Мероприятия'!E31</f>
        <v>528461.54</v>
      </c>
      <c r="F68" s="112">
        <f>'2. Мероприятия'!F31</f>
        <v>528461.54</v>
      </c>
      <c r="G68" s="112">
        <f>'2. Мероприятия'!G31</f>
        <v>0</v>
      </c>
      <c r="H68" s="112">
        <f>'2. Мероприятия'!H31</f>
        <v>0</v>
      </c>
      <c r="I68" s="112">
        <f>'2. Мероприятия'!I31</f>
        <v>0</v>
      </c>
      <c r="J68" s="112">
        <f>'2. Мероприятия'!J31</f>
        <v>0</v>
      </c>
      <c r="K68" s="112">
        <f>'2. Мероприятия'!K31</f>
        <v>0</v>
      </c>
      <c r="L68" s="112">
        <f>'2. Мероприятия'!L31</f>
        <v>0</v>
      </c>
      <c r="M68" s="112">
        <f>'2. Мероприятия'!M31</f>
        <v>0</v>
      </c>
      <c r="N68" s="112">
        <f>'2. Мероприятия'!N31</f>
        <v>0</v>
      </c>
      <c r="O68" s="118"/>
      <c r="P68" s="117" t="s">
        <v>185</v>
      </c>
      <c r="Q68" s="115">
        <v>1</v>
      </c>
      <c r="R68" s="115">
        <v>1</v>
      </c>
      <c r="S68" s="115">
        <v>1</v>
      </c>
      <c r="T68" s="115"/>
      <c r="U68" s="115"/>
      <c r="V68" s="115"/>
      <c r="W68" s="115"/>
      <c r="X68" s="115"/>
      <c r="Y68" s="115"/>
      <c r="Z68" s="115"/>
      <c r="AA68" s="115"/>
      <c r="AB68" s="84">
        <f t="shared" si="25"/>
        <v>3</v>
      </c>
      <c r="AC68" s="130"/>
    </row>
    <row r="69" spans="2:30" s="116" customFormat="1" ht="42" hidden="1" customHeight="1" x14ac:dyDescent="0.2">
      <c r="B69" s="117" t="s">
        <v>82</v>
      </c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8"/>
      <c r="P69" s="117" t="s">
        <v>186</v>
      </c>
      <c r="Q69" s="115">
        <v>2</v>
      </c>
      <c r="R69" s="115">
        <v>2</v>
      </c>
      <c r="S69" s="115">
        <v>2</v>
      </c>
      <c r="T69" s="115">
        <v>2</v>
      </c>
      <c r="U69" s="115">
        <v>2</v>
      </c>
      <c r="V69" s="115">
        <v>2</v>
      </c>
      <c r="W69" s="115">
        <v>2</v>
      </c>
      <c r="X69" s="115">
        <v>2</v>
      </c>
      <c r="Y69" s="115">
        <v>2</v>
      </c>
      <c r="Z69" s="115">
        <v>2</v>
      </c>
      <c r="AA69" s="115">
        <v>2</v>
      </c>
      <c r="AB69" s="115"/>
      <c r="AC69" s="129"/>
    </row>
    <row r="70" spans="2:30" ht="75" x14ac:dyDescent="0.25">
      <c r="B70" s="94"/>
      <c r="C70" s="102"/>
      <c r="D70" s="28"/>
      <c r="E70" s="28"/>
      <c r="F70" s="28"/>
      <c r="G70" s="102"/>
      <c r="H70" s="102"/>
      <c r="I70" s="102"/>
      <c r="J70" s="102"/>
      <c r="K70" s="102"/>
      <c r="L70" s="102"/>
      <c r="M70" s="102"/>
      <c r="N70" s="102"/>
      <c r="O70" s="47">
        <v>13</v>
      </c>
      <c r="P70" s="78" t="s">
        <v>187</v>
      </c>
      <c r="Q70" s="84">
        <f t="shared" ref="Q70:AA70" si="26">R71+R72+R73+R74</f>
        <v>95</v>
      </c>
      <c r="R70" s="84">
        <f t="shared" si="26"/>
        <v>95</v>
      </c>
      <c r="S70" s="84">
        <f t="shared" si="26"/>
        <v>95</v>
      </c>
      <c r="T70" s="84">
        <f t="shared" si="26"/>
        <v>95</v>
      </c>
      <c r="U70" s="84">
        <f t="shared" si="26"/>
        <v>95</v>
      </c>
      <c r="V70" s="84">
        <f t="shared" si="26"/>
        <v>95</v>
      </c>
      <c r="W70" s="84">
        <f t="shared" si="26"/>
        <v>95</v>
      </c>
      <c r="X70" s="84">
        <f t="shared" si="26"/>
        <v>95</v>
      </c>
      <c r="Y70" s="84">
        <f t="shared" si="26"/>
        <v>95</v>
      </c>
      <c r="Z70" s="84">
        <f t="shared" si="26"/>
        <v>95</v>
      </c>
      <c r="AA70" s="84">
        <f t="shared" si="26"/>
        <v>95</v>
      </c>
      <c r="AB70" s="84">
        <f>SUM(Q70:AA70)</f>
        <v>1045</v>
      </c>
      <c r="AC70" s="123" t="s">
        <v>126</v>
      </c>
    </row>
    <row r="71" spans="2:30" s="126" customFormat="1" ht="58.5" hidden="1" customHeight="1" x14ac:dyDescent="0.25">
      <c r="B71" s="111" t="s">
        <v>78</v>
      </c>
      <c r="C71" s="112" t="s">
        <v>13</v>
      </c>
      <c r="D71" s="112">
        <f>'2. Мероприятия'!D30</f>
        <v>468000</v>
      </c>
      <c r="E71" s="112">
        <f>'2. Мероприятия'!E30</f>
        <v>468000</v>
      </c>
      <c r="F71" s="112">
        <f>'2. Мероприятия'!F30</f>
        <v>468000</v>
      </c>
      <c r="G71" s="112">
        <f>'2. Мероприятия'!G30</f>
        <v>468333</v>
      </c>
      <c r="H71" s="112">
        <f>'2. Мероприятия'!H30</f>
        <v>468333</v>
      </c>
      <c r="I71" s="112">
        <f>'2. Мероприятия'!I30</f>
        <v>468333</v>
      </c>
      <c r="J71" s="112">
        <f>'2. Мероприятия'!J30</f>
        <v>468333</v>
      </c>
      <c r="K71" s="112">
        <f>'2. Мероприятия'!K30</f>
        <v>468333</v>
      </c>
      <c r="L71" s="112">
        <f>'2. Мероприятия'!L30</f>
        <v>468333</v>
      </c>
      <c r="M71" s="112">
        <f>'2. Мероприятия'!M30</f>
        <v>468333</v>
      </c>
      <c r="N71" s="112">
        <f>'2. Мероприятия'!N30</f>
        <v>468333</v>
      </c>
      <c r="O71" s="127"/>
      <c r="P71" s="114" t="s">
        <v>179</v>
      </c>
      <c r="Q71" s="128"/>
      <c r="R71" s="115">
        <v>20</v>
      </c>
      <c r="S71" s="115">
        <v>20</v>
      </c>
      <c r="T71" s="115">
        <v>20</v>
      </c>
      <c r="U71" s="115">
        <v>20</v>
      </c>
      <c r="V71" s="115">
        <v>20</v>
      </c>
      <c r="W71" s="115">
        <v>20</v>
      </c>
      <c r="X71" s="115">
        <v>20</v>
      </c>
      <c r="Y71" s="115">
        <v>20</v>
      </c>
      <c r="Z71" s="115">
        <v>20</v>
      </c>
      <c r="AA71" s="115">
        <v>20</v>
      </c>
      <c r="AB71" s="115">
        <v>20</v>
      </c>
      <c r="AC71" s="115">
        <f>SUM(R71:AB71)</f>
        <v>220</v>
      </c>
      <c r="AD71" s="129"/>
    </row>
    <row r="72" spans="2:30" s="126" customFormat="1" ht="58.5" hidden="1" customHeight="1" x14ac:dyDescent="0.25">
      <c r="B72" s="111" t="s">
        <v>77</v>
      </c>
      <c r="C72" s="112" t="s">
        <v>13</v>
      </c>
      <c r="D72" s="112">
        <f>'2. Мероприятия'!D33</f>
        <v>156764.1</v>
      </c>
      <c r="E72" s="112">
        <f>'2. Мероприятия'!E33</f>
        <v>116261.54</v>
      </c>
      <c r="F72" s="112">
        <f>'2. Мероприятия'!F33</f>
        <v>116261.54</v>
      </c>
      <c r="G72" s="112">
        <f>'2. Мероприятия'!G33</f>
        <v>0</v>
      </c>
      <c r="H72" s="112">
        <f>'2. Мероприятия'!H33</f>
        <v>0</v>
      </c>
      <c r="I72" s="112">
        <f>'2. Мероприятия'!I33</f>
        <v>0</v>
      </c>
      <c r="J72" s="112">
        <f>'2. Мероприятия'!J33</f>
        <v>0</v>
      </c>
      <c r="K72" s="112">
        <f>'2. Мероприятия'!K33</f>
        <v>0</v>
      </c>
      <c r="L72" s="112">
        <f>'2. Мероприятия'!L33</f>
        <v>0</v>
      </c>
      <c r="M72" s="112">
        <f>'2. Мероприятия'!M33</f>
        <v>0</v>
      </c>
      <c r="N72" s="112">
        <f>'2. Мероприятия'!N33</f>
        <v>0</v>
      </c>
      <c r="O72" s="127"/>
      <c r="P72" s="114" t="s">
        <v>184</v>
      </c>
      <c r="Q72" s="128"/>
      <c r="R72" s="115">
        <v>25</v>
      </c>
      <c r="S72" s="115">
        <v>25</v>
      </c>
      <c r="T72" s="115">
        <v>25</v>
      </c>
      <c r="U72" s="115">
        <v>25</v>
      </c>
      <c r="V72" s="115">
        <v>25</v>
      </c>
      <c r="W72" s="115">
        <v>25</v>
      </c>
      <c r="X72" s="115">
        <v>25</v>
      </c>
      <c r="Y72" s="115">
        <v>25</v>
      </c>
      <c r="Z72" s="115">
        <v>25</v>
      </c>
      <c r="AA72" s="115">
        <v>25</v>
      </c>
      <c r="AB72" s="115">
        <v>25</v>
      </c>
      <c r="AC72" s="115">
        <f>SUM(R72:AB72)</f>
        <v>275</v>
      </c>
      <c r="AD72" s="129"/>
    </row>
    <row r="73" spans="2:30" s="116" customFormat="1" ht="42" hidden="1" customHeight="1" x14ac:dyDescent="0.2">
      <c r="B73" s="117" t="s">
        <v>178</v>
      </c>
      <c r="C73" s="112" t="s">
        <v>13</v>
      </c>
      <c r="D73" s="112" t="str">
        <f>'2. Мероприятия'!D36</f>
        <v>-</v>
      </c>
      <c r="E73" s="112" t="str">
        <f>'2. Мероприятия'!E36</f>
        <v>-</v>
      </c>
      <c r="F73" s="112" t="str">
        <f>'2. Мероприятия'!F36</f>
        <v>-</v>
      </c>
      <c r="G73" s="112" t="str">
        <f>'2. Мероприятия'!G36</f>
        <v>-</v>
      </c>
      <c r="H73" s="112" t="str">
        <f>'2. Мероприятия'!H36</f>
        <v>-</v>
      </c>
      <c r="I73" s="112" t="str">
        <f>'2. Мероприятия'!I36</f>
        <v>-</v>
      </c>
      <c r="J73" s="112" t="str">
        <f>'2. Мероприятия'!J36</f>
        <v>-</v>
      </c>
      <c r="K73" s="112" t="str">
        <f>'2. Мероприятия'!K36</f>
        <v>-</v>
      </c>
      <c r="L73" s="112" t="str">
        <f>'2. Мероприятия'!L36</f>
        <v>-</v>
      </c>
      <c r="M73" s="112" t="str">
        <f>'2. Мероприятия'!M36</f>
        <v>-</v>
      </c>
      <c r="N73" s="112" t="str">
        <f>'2. Мероприятия'!N36</f>
        <v>-</v>
      </c>
      <c r="O73" s="118"/>
      <c r="P73" s="117" t="s">
        <v>185</v>
      </c>
      <c r="Q73" s="119"/>
      <c r="R73" s="115">
        <v>25</v>
      </c>
      <c r="S73" s="115">
        <v>25</v>
      </c>
      <c r="T73" s="115">
        <v>25</v>
      </c>
      <c r="U73" s="115">
        <v>25</v>
      </c>
      <c r="V73" s="115">
        <v>25</v>
      </c>
      <c r="W73" s="115">
        <v>25</v>
      </c>
      <c r="X73" s="115">
        <v>25</v>
      </c>
      <c r="Y73" s="115">
        <v>25</v>
      </c>
      <c r="Z73" s="115">
        <v>25</v>
      </c>
      <c r="AA73" s="115">
        <v>25</v>
      </c>
      <c r="AB73" s="115">
        <v>25</v>
      </c>
      <c r="AC73" s="115">
        <f>SUM(R73:AB73)</f>
        <v>275</v>
      </c>
      <c r="AD73" s="129"/>
    </row>
    <row r="74" spans="2:30" s="116" customFormat="1" ht="42" hidden="1" customHeight="1" x14ac:dyDescent="0.2">
      <c r="B74" s="117" t="s">
        <v>82</v>
      </c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8"/>
      <c r="P74" s="117" t="s">
        <v>186</v>
      </c>
      <c r="Q74" s="119"/>
      <c r="R74" s="115">
        <v>25</v>
      </c>
      <c r="S74" s="115">
        <v>25</v>
      </c>
      <c r="T74" s="115">
        <v>25</v>
      </c>
      <c r="U74" s="115">
        <v>25</v>
      </c>
      <c r="V74" s="115">
        <v>25</v>
      </c>
      <c r="W74" s="115">
        <v>25</v>
      </c>
      <c r="X74" s="115">
        <v>25</v>
      </c>
      <c r="Y74" s="115">
        <v>25</v>
      </c>
      <c r="Z74" s="115">
        <v>25</v>
      </c>
      <c r="AA74" s="115">
        <v>25</v>
      </c>
      <c r="AB74" s="115">
        <v>25</v>
      </c>
      <c r="AC74" s="115">
        <f>SUM(R74:AB74)</f>
        <v>275</v>
      </c>
      <c r="AD74" s="129"/>
    </row>
    <row r="76" spans="2:30" ht="42" customHeight="1" x14ac:dyDescent="0.25">
      <c r="O76" s="191" t="s">
        <v>189</v>
      </c>
      <c r="P76" s="191"/>
      <c r="Q76" s="191"/>
      <c r="R76" s="191"/>
      <c r="S76" s="191"/>
      <c r="T76" s="191"/>
      <c r="U76" s="191"/>
      <c r="V76" s="191"/>
      <c r="W76" s="191"/>
      <c r="X76" s="191"/>
      <c r="Y76" s="191"/>
      <c r="Z76" s="191"/>
      <c r="AA76" s="191"/>
      <c r="AB76" s="191"/>
      <c r="AC76" s="191"/>
      <c r="AD76" s="191"/>
    </row>
  </sheetData>
  <mergeCells count="17">
    <mergeCell ref="O76:AD76"/>
    <mergeCell ref="P34:AD34"/>
    <mergeCell ref="P21:AD21"/>
    <mergeCell ref="P19:AD19"/>
    <mergeCell ref="O2:AD2"/>
    <mergeCell ref="Q4:Q5"/>
    <mergeCell ref="AD4:AD5"/>
    <mergeCell ref="AC1:AD1"/>
    <mergeCell ref="P30:AD30"/>
    <mergeCell ref="P16:P17"/>
    <mergeCell ref="P4:P5"/>
    <mergeCell ref="R4:AB4"/>
    <mergeCell ref="AC4:AC5"/>
    <mergeCell ref="O13:AD13"/>
    <mergeCell ref="O16:O17"/>
    <mergeCell ref="AC16:AC17"/>
    <mergeCell ref="O4:O5"/>
  </mergeCells>
  <pageMargins left="0.51181102362204722" right="0.31496062992125984" top="0.74803149606299213" bottom="0.31496062992125984" header="0.31496062992125984" footer="0.31496062992125984"/>
  <pageSetup paperSize="9" scale="55" orientation="landscape" verticalDpi="0" r:id="rId1"/>
  <headerFooter differentFirst="1">
    <oddHeader>&amp;C10</oddHeader>
    <firstHeader>&amp;C9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5"/>
  <sheetViews>
    <sheetView tabSelected="1" view="pageLayout" topLeftCell="A37" zoomScale="70" zoomScaleNormal="110" zoomScaleSheetLayoutView="90" zoomScalePageLayoutView="70" workbookViewId="0">
      <selection activeCell="A38" sqref="A38:A40"/>
    </sheetView>
  </sheetViews>
  <sheetFormatPr defaultColWidth="8.7109375" defaultRowHeight="15" x14ac:dyDescent="0.25"/>
  <cols>
    <col min="1" max="1" width="24.42578125" style="44" customWidth="1"/>
    <col min="2" max="2" width="14.42578125" style="44" customWidth="1"/>
    <col min="3" max="3" width="15.140625" style="101" customWidth="1"/>
    <col min="4" max="4" width="14.7109375" style="184" customWidth="1"/>
    <col min="5" max="5" width="12.85546875" style="101" customWidth="1"/>
    <col min="6" max="6" width="13.140625" style="101" customWidth="1"/>
    <col min="7" max="7" width="12.5703125" style="101" customWidth="1"/>
    <col min="8" max="8" width="13.28515625" style="101" customWidth="1"/>
    <col min="9" max="9" width="12.5703125" style="101" customWidth="1"/>
    <col min="10" max="10" width="13.5703125" style="101" customWidth="1"/>
    <col min="11" max="11" width="13.28515625" style="101" customWidth="1"/>
    <col min="12" max="12" width="13" style="101" customWidth="1"/>
    <col min="13" max="14" width="11.85546875" style="101" customWidth="1"/>
    <col min="15" max="15" width="18.42578125" style="44" customWidth="1"/>
    <col min="16" max="16" width="20.140625" style="44" hidden="1" customWidth="1"/>
    <col min="17" max="17" width="12.42578125" style="44" hidden="1" customWidth="1"/>
    <col min="18" max="18" width="11.42578125" style="44" hidden="1" customWidth="1"/>
    <col min="19" max="23" width="10.140625" style="44" hidden="1" customWidth="1"/>
    <col min="24" max="28" width="9.42578125" style="44" hidden="1" customWidth="1"/>
    <col min="29" max="29" width="52.28515625" style="44" hidden="1" customWidth="1"/>
    <col min="30" max="30" width="9.140625" style="44" hidden="1" customWidth="1"/>
    <col min="31" max="32" width="9.140625" style="45" hidden="1" customWidth="1"/>
    <col min="33" max="33" width="12.28515625" style="45" hidden="1" customWidth="1"/>
    <col min="34" max="34" width="10.85546875" style="45" hidden="1" customWidth="1"/>
    <col min="35" max="37" width="8.7109375" style="45"/>
    <col min="38" max="38" width="10.42578125" style="45" bestFit="1" customWidth="1"/>
    <col min="39" max="16384" width="8.7109375" style="45"/>
  </cols>
  <sheetData>
    <row r="1" spans="1:30" ht="103.5" customHeight="1" x14ac:dyDescent="0.25">
      <c r="N1" s="223" t="s">
        <v>201</v>
      </c>
      <c r="O1" s="223"/>
      <c r="P1" s="52"/>
      <c r="Q1" s="52"/>
    </row>
    <row r="2" spans="1:30" ht="7.5" customHeight="1" x14ac:dyDescent="0.25">
      <c r="A2" s="43"/>
      <c r="B2" s="43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52"/>
      <c r="O2" s="52"/>
      <c r="P2" s="52"/>
      <c r="Q2" s="52"/>
      <c r="R2" s="1"/>
      <c r="S2" s="1"/>
      <c r="T2" s="1"/>
      <c r="U2" s="1"/>
      <c r="V2" s="1"/>
      <c r="W2" s="1"/>
      <c r="X2" s="1"/>
    </row>
    <row r="3" spans="1:30" ht="18.75" customHeight="1" x14ac:dyDescent="0.25">
      <c r="A3" s="222" t="s">
        <v>202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</row>
    <row r="4" spans="1:30" x14ac:dyDescent="0.25">
      <c r="A4" s="46"/>
      <c r="B4" s="43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131" t="s">
        <v>108</v>
      </c>
      <c r="P4" s="131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3"/>
    </row>
    <row r="5" spans="1:30" x14ac:dyDescent="0.25">
      <c r="A5" s="46"/>
      <c r="B5" s="43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3"/>
      <c r="P5" s="131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3"/>
    </row>
    <row r="6" spans="1:30" ht="15" customHeight="1" x14ac:dyDescent="0.25">
      <c r="A6" s="211" t="s">
        <v>29</v>
      </c>
      <c r="B6" s="211" t="s">
        <v>99</v>
      </c>
      <c r="C6" s="211" t="s">
        <v>50</v>
      </c>
      <c r="D6" s="211" t="s">
        <v>95</v>
      </c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 t="s">
        <v>86</v>
      </c>
      <c r="P6" s="211" t="s">
        <v>62</v>
      </c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 t="s">
        <v>0</v>
      </c>
    </row>
    <row r="7" spans="1:30" ht="66" customHeight="1" x14ac:dyDescent="0.25">
      <c r="A7" s="211"/>
      <c r="B7" s="211"/>
      <c r="C7" s="211"/>
      <c r="D7" s="178" t="s">
        <v>1</v>
      </c>
      <c r="E7" s="87" t="s">
        <v>2</v>
      </c>
      <c r="F7" s="87" t="s">
        <v>3</v>
      </c>
      <c r="G7" s="87" t="s">
        <v>4</v>
      </c>
      <c r="H7" s="87" t="s">
        <v>5</v>
      </c>
      <c r="I7" s="87" t="s">
        <v>6</v>
      </c>
      <c r="J7" s="87" t="s">
        <v>7</v>
      </c>
      <c r="K7" s="87" t="s">
        <v>8</v>
      </c>
      <c r="L7" s="87" t="s">
        <v>9</v>
      </c>
      <c r="M7" s="87" t="s">
        <v>10</v>
      </c>
      <c r="N7" s="87" t="s">
        <v>11</v>
      </c>
      <c r="O7" s="211"/>
      <c r="P7" s="211"/>
      <c r="Q7" s="87" t="s">
        <v>1</v>
      </c>
      <c r="R7" s="87" t="s">
        <v>2</v>
      </c>
      <c r="S7" s="87" t="s">
        <v>3</v>
      </c>
      <c r="T7" s="87" t="s">
        <v>4</v>
      </c>
      <c r="U7" s="87" t="s">
        <v>5</v>
      </c>
      <c r="V7" s="87" t="s">
        <v>6</v>
      </c>
      <c r="W7" s="87" t="s">
        <v>7</v>
      </c>
      <c r="X7" s="87" t="s">
        <v>8</v>
      </c>
      <c r="Y7" s="87" t="s">
        <v>9</v>
      </c>
      <c r="Z7" s="87" t="s">
        <v>10</v>
      </c>
      <c r="AA7" s="87" t="s">
        <v>11</v>
      </c>
      <c r="AB7" s="211"/>
    </row>
    <row r="8" spans="1:30" s="44" customFormat="1" ht="12.75" x14ac:dyDescent="0.2">
      <c r="A8" s="4" t="s">
        <v>55</v>
      </c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7"/>
    </row>
    <row r="9" spans="1:30" s="44" customFormat="1" ht="12.75" x14ac:dyDescent="0.2">
      <c r="A9" s="4" t="s">
        <v>12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30"/>
    </row>
    <row r="10" spans="1:30" s="44" customFormat="1" ht="141" customHeight="1" x14ac:dyDescent="0.2">
      <c r="A10" s="92" t="s">
        <v>194</v>
      </c>
      <c r="B10" s="102" t="s">
        <v>13</v>
      </c>
      <c r="C10" s="102" t="s">
        <v>13</v>
      </c>
      <c r="D10" s="177" t="s">
        <v>13</v>
      </c>
      <c r="E10" s="102" t="s">
        <v>13</v>
      </c>
      <c r="F10" s="102" t="s">
        <v>13</v>
      </c>
      <c r="G10" s="102" t="s">
        <v>13</v>
      </c>
      <c r="H10" s="102" t="s">
        <v>13</v>
      </c>
      <c r="I10" s="102" t="s">
        <v>13</v>
      </c>
      <c r="J10" s="102" t="s">
        <v>13</v>
      </c>
      <c r="K10" s="102" t="s">
        <v>13</v>
      </c>
      <c r="L10" s="102" t="s">
        <v>13</v>
      </c>
      <c r="M10" s="102" t="s">
        <v>13</v>
      </c>
      <c r="N10" s="102" t="s">
        <v>13</v>
      </c>
      <c r="O10" s="87" t="s">
        <v>46</v>
      </c>
      <c r="P10" s="92" t="s">
        <v>63</v>
      </c>
      <c r="Q10" s="84">
        <v>2</v>
      </c>
      <c r="R10" s="84">
        <v>2</v>
      </c>
      <c r="S10" s="84">
        <v>2</v>
      </c>
      <c r="T10" s="84">
        <v>2</v>
      </c>
      <c r="U10" s="84">
        <v>2</v>
      </c>
      <c r="V10" s="84">
        <v>2</v>
      </c>
      <c r="W10" s="84">
        <v>2</v>
      </c>
      <c r="X10" s="84">
        <v>2</v>
      </c>
      <c r="Y10" s="84">
        <v>2</v>
      </c>
      <c r="Z10" s="84">
        <v>2</v>
      </c>
      <c r="AA10" s="84">
        <v>2</v>
      </c>
      <c r="AB10" s="84">
        <f>SUM(Q10:AA10)</f>
        <v>22</v>
      </c>
    </row>
    <row r="11" spans="1:30" s="44" customFormat="1" ht="12.75" x14ac:dyDescent="0.2">
      <c r="A11" s="31" t="s">
        <v>48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3"/>
    </row>
    <row r="12" spans="1:30" s="44" customFormat="1" ht="130.5" customHeight="1" x14ac:dyDescent="0.2">
      <c r="A12" s="92" t="s">
        <v>118</v>
      </c>
      <c r="B12" s="102" t="s">
        <v>13</v>
      </c>
      <c r="C12" s="102" t="s">
        <v>13</v>
      </c>
      <c r="D12" s="177" t="s">
        <v>13</v>
      </c>
      <c r="E12" s="102" t="s">
        <v>13</v>
      </c>
      <c r="F12" s="102" t="s">
        <v>13</v>
      </c>
      <c r="G12" s="102" t="s">
        <v>13</v>
      </c>
      <c r="H12" s="102" t="s">
        <v>13</v>
      </c>
      <c r="I12" s="102" t="s">
        <v>13</v>
      </c>
      <c r="J12" s="102" t="s">
        <v>13</v>
      </c>
      <c r="K12" s="102" t="s">
        <v>13</v>
      </c>
      <c r="L12" s="102" t="s">
        <v>13</v>
      </c>
      <c r="M12" s="102" t="s">
        <v>13</v>
      </c>
      <c r="N12" s="102" t="s">
        <v>13</v>
      </c>
      <c r="O12" s="87" t="s">
        <v>46</v>
      </c>
      <c r="P12" s="92" t="s">
        <v>64</v>
      </c>
      <c r="Q12" s="84">
        <v>20</v>
      </c>
      <c r="R12" s="84">
        <v>20</v>
      </c>
      <c r="S12" s="84">
        <v>20</v>
      </c>
      <c r="T12" s="84">
        <v>20</v>
      </c>
      <c r="U12" s="84">
        <v>20</v>
      </c>
      <c r="V12" s="84">
        <v>20</v>
      </c>
      <c r="W12" s="84">
        <v>20</v>
      </c>
      <c r="X12" s="84">
        <v>20</v>
      </c>
      <c r="Y12" s="84">
        <v>20</v>
      </c>
      <c r="Z12" s="84">
        <v>20</v>
      </c>
      <c r="AA12" s="84">
        <v>20</v>
      </c>
      <c r="AB12" s="84">
        <f>AA12</f>
        <v>20</v>
      </c>
    </row>
    <row r="13" spans="1:30" s="44" customFormat="1" ht="12.75" x14ac:dyDescent="0.2">
      <c r="A13" s="31" t="s">
        <v>21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3"/>
    </row>
    <row r="14" spans="1:30" s="44" customFormat="1" ht="76.5" x14ac:dyDescent="0.2">
      <c r="A14" s="203" t="s">
        <v>190</v>
      </c>
      <c r="B14" s="94" t="s">
        <v>14</v>
      </c>
      <c r="C14" s="8">
        <f>SUM(D14:N14)</f>
        <v>14656817.57</v>
      </c>
      <c r="D14" s="8">
        <f>D15+D16</f>
        <v>1883897.43</v>
      </c>
      <c r="E14" s="8">
        <f>E15+E16</f>
        <v>1699794.87</v>
      </c>
      <c r="F14" s="8">
        <f t="shared" ref="F14:N14" si="0">F15+F16</f>
        <v>1699794.87</v>
      </c>
      <c r="G14" s="8">
        <f t="shared" si="0"/>
        <v>1171666.3</v>
      </c>
      <c r="H14" s="8">
        <f t="shared" si="0"/>
        <v>1171666.3</v>
      </c>
      <c r="I14" s="8">
        <f t="shared" si="0"/>
        <v>1171666.3</v>
      </c>
      <c r="J14" s="8">
        <f t="shared" si="0"/>
        <v>1171666.3</v>
      </c>
      <c r="K14" s="8">
        <f t="shared" si="0"/>
        <v>1171666.3</v>
      </c>
      <c r="L14" s="8">
        <f t="shared" si="0"/>
        <v>1171666.3</v>
      </c>
      <c r="M14" s="8">
        <f t="shared" si="0"/>
        <v>1171666.3</v>
      </c>
      <c r="N14" s="8">
        <f t="shared" si="0"/>
        <v>1171666.3</v>
      </c>
      <c r="O14" s="213" t="s">
        <v>46</v>
      </c>
      <c r="P14" s="92" t="s">
        <v>32</v>
      </c>
      <c r="Q14" s="84">
        <f t="shared" ref="Q14:AA14" si="1">Q28</f>
        <v>1</v>
      </c>
      <c r="R14" s="84">
        <f t="shared" si="1"/>
        <v>1</v>
      </c>
      <c r="S14" s="84">
        <f t="shared" si="1"/>
        <v>1</v>
      </c>
      <c r="T14" s="84">
        <f t="shared" si="1"/>
        <v>1</v>
      </c>
      <c r="U14" s="84">
        <f t="shared" si="1"/>
        <v>1</v>
      </c>
      <c r="V14" s="84">
        <f t="shared" si="1"/>
        <v>1</v>
      </c>
      <c r="W14" s="84">
        <f t="shared" si="1"/>
        <v>1</v>
      </c>
      <c r="X14" s="84">
        <f t="shared" si="1"/>
        <v>1</v>
      </c>
      <c r="Y14" s="84">
        <f t="shared" si="1"/>
        <v>1</v>
      </c>
      <c r="Z14" s="84">
        <f t="shared" si="1"/>
        <v>1</v>
      </c>
      <c r="AA14" s="84">
        <f t="shared" si="1"/>
        <v>1</v>
      </c>
      <c r="AB14" s="84">
        <f>SUM(Q14:AA14)</f>
        <v>11</v>
      </c>
      <c r="AC14" s="2"/>
      <c r="AD14" s="2"/>
    </row>
    <row r="15" spans="1:30" s="44" customFormat="1" ht="63.75" x14ac:dyDescent="0.2">
      <c r="A15" s="204"/>
      <c r="B15" s="94" t="s">
        <v>49</v>
      </c>
      <c r="C15" s="8">
        <f>SUM(D15:N15)</f>
        <v>1380200</v>
      </c>
      <c r="D15" s="62">
        <v>555800</v>
      </c>
      <c r="E15" s="62">
        <f t="shared" ref="E15:F16" si="2">E26+E29+E32</f>
        <v>412200</v>
      </c>
      <c r="F15" s="62">
        <f t="shared" si="2"/>
        <v>412200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214"/>
      <c r="P15" s="92" t="s">
        <v>33</v>
      </c>
      <c r="Q15" s="84">
        <f>Q25+Q36</f>
        <v>3</v>
      </c>
      <c r="R15" s="84">
        <f t="shared" ref="R15:AA15" si="3">R25+R36</f>
        <v>3</v>
      </c>
      <c r="S15" s="84">
        <f t="shared" si="3"/>
        <v>3</v>
      </c>
      <c r="T15" s="84">
        <f t="shared" si="3"/>
        <v>3</v>
      </c>
      <c r="U15" s="84">
        <f t="shared" si="3"/>
        <v>3</v>
      </c>
      <c r="V15" s="84">
        <f t="shared" si="3"/>
        <v>3</v>
      </c>
      <c r="W15" s="84">
        <f t="shared" si="3"/>
        <v>3</v>
      </c>
      <c r="X15" s="84">
        <f t="shared" si="3"/>
        <v>3</v>
      </c>
      <c r="Y15" s="84">
        <f t="shared" si="3"/>
        <v>3</v>
      </c>
      <c r="Z15" s="84">
        <f t="shared" si="3"/>
        <v>3</v>
      </c>
      <c r="AA15" s="84">
        <f t="shared" si="3"/>
        <v>3</v>
      </c>
      <c r="AB15" s="84">
        <f>SUM(Q15:AA15)</f>
        <v>33</v>
      </c>
      <c r="AC15" s="2"/>
      <c r="AD15" s="2"/>
    </row>
    <row r="16" spans="1:30" s="44" customFormat="1" ht="45.75" customHeight="1" x14ac:dyDescent="0.2">
      <c r="A16" s="204"/>
      <c r="B16" s="82" t="s">
        <v>15</v>
      </c>
      <c r="C16" s="8">
        <f>SUM(D16:N16)</f>
        <v>13276617.57</v>
      </c>
      <c r="D16" s="62">
        <v>1328097.43</v>
      </c>
      <c r="E16" s="62">
        <f t="shared" si="2"/>
        <v>1287594.8700000001</v>
      </c>
      <c r="F16" s="62">
        <f t="shared" si="2"/>
        <v>1287594.8700000001</v>
      </c>
      <c r="G16" s="62">
        <f t="shared" ref="G16:N16" si="4">G27+G30</f>
        <v>1171666.3</v>
      </c>
      <c r="H16" s="62">
        <f t="shared" si="4"/>
        <v>1171666.3</v>
      </c>
      <c r="I16" s="62">
        <f t="shared" si="4"/>
        <v>1171666.3</v>
      </c>
      <c r="J16" s="62">
        <f t="shared" si="4"/>
        <v>1171666.3</v>
      </c>
      <c r="K16" s="62">
        <f t="shared" si="4"/>
        <v>1171666.3</v>
      </c>
      <c r="L16" s="62">
        <f t="shared" si="4"/>
        <v>1171666.3</v>
      </c>
      <c r="M16" s="62">
        <f t="shared" si="4"/>
        <v>1171666.3</v>
      </c>
      <c r="N16" s="62">
        <f t="shared" si="4"/>
        <v>1171666.3</v>
      </c>
      <c r="O16" s="214"/>
      <c r="P16" s="92" t="s">
        <v>30</v>
      </c>
      <c r="Q16" s="84">
        <f t="shared" ref="Q16:AA16" si="5">Q27+Q30+Q37</f>
        <v>70</v>
      </c>
      <c r="R16" s="84">
        <f t="shared" si="5"/>
        <v>70</v>
      </c>
      <c r="S16" s="84">
        <f t="shared" si="5"/>
        <v>70</v>
      </c>
      <c r="T16" s="84">
        <f t="shared" si="5"/>
        <v>70</v>
      </c>
      <c r="U16" s="84">
        <f t="shared" si="5"/>
        <v>70</v>
      </c>
      <c r="V16" s="84">
        <f t="shared" si="5"/>
        <v>70</v>
      </c>
      <c r="W16" s="84">
        <f t="shared" si="5"/>
        <v>70</v>
      </c>
      <c r="X16" s="84">
        <f t="shared" si="5"/>
        <v>70</v>
      </c>
      <c r="Y16" s="84">
        <f t="shared" si="5"/>
        <v>70</v>
      </c>
      <c r="Z16" s="84">
        <f t="shared" si="5"/>
        <v>70</v>
      </c>
      <c r="AA16" s="84">
        <f t="shared" si="5"/>
        <v>70</v>
      </c>
      <c r="AB16" s="84">
        <f>SUM(Q16:AA16)</f>
        <v>770</v>
      </c>
      <c r="AC16" s="2"/>
      <c r="AD16" s="2"/>
    </row>
    <row r="17" spans="1:38" s="44" customFormat="1" ht="71.25" customHeight="1" x14ac:dyDescent="0.2">
      <c r="A17" s="96" t="s">
        <v>79</v>
      </c>
      <c r="B17" s="90" t="s">
        <v>13</v>
      </c>
      <c r="C17" s="90" t="s">
        <v>13</v>
      </c>
      <c r="D17" s="179" t="s">
        <v>13</v>
      </c>
      <c r="E17" s="90" t="s">
        <v>13</v>
      </c>
      <c r="F17" s="90" t="s">
        <v>13</v>
      </c>
      <c r="G17" s="90" t="s">
        <v>13</v>
      </c>
      <c r="H17" s="90" t="s">
        <v>13</v>
      </c>
      <c r="I17" s="90" t="s">
        <v>13</v>
      </c>
      <c r="J17" s="90" t="s">
        <v>13</v>
      </c>
      <c r="K17" s="90" t="s">
        <v>13</v>
      </c>
      <c r="L17" s="90" t="s">
        <v>13</v>
      </c>
      <c r="M17" s="90" t="s">
        <v>13</v>
      </c>
      <c r="N17" s="90" t="s">
        <v>13</v>
      </c>
      <c r="O17" s="97"/>
      <c r="P17" s="95" t="s">
        <v>56</v>
      </c>
      <c r="Q17" s="9">
        <v>1930.8</v>
      </c>
      <c r="R17" s="9">
        <v>1947.5</v>
      </c>
      <c r="S17" s="9">
        <v>2008.2</v>
      </c>
      <c r="T17" s="9">
        <f>S17*1.01</f>
        <v>2028.3</v>
      </c>
      <c r="U17" s="10">
        <f>T17*1.01</f>
        <v>2048.6</v>
      </c>
      <c r="V17" s="10">
        <f t="shared" ref="V17" si="6">U17*1.01</f>
        <v>2069.1</v>
      </c>
      <c r="W17" s="10">
        <f t="shared" ref="W17" si="7">V17*1.01</f>
        <v>2089.8000000000002</v>
      </c>
      <c r="X17" s="10">
        <f t="shared" ref="X17" si="8">W17*1.01</f>
        <v>2110.6999999999998</v>
      </c>
      <c r="Y17" s="10">
        <f t="shared" ref="Y17" si="9">X17*1.01</f>
        <v>2131.8000000000002</v>
      </c>
      <c r="Z17" s="10">
        <f t="shared" ref="Z17" si="10">Y17*1.01</f>
        <v>2153.1</v>
      </c>
      <c r="AA17" s="10">
        <f>Z17*1.01</f>
        <v>2174.6</v>
      </c>
      <c r="AB17" s="10">
        <f t="shared" ref="AB17:AB22" si="11">AA17</f>
        <v>2174.6</v>
      </c>
      <c r="AC17" s="11" t="s">
        <v>191</v>
      </c>
      <c r="AD17" s="2"/>
    </row>
    <row r="18" spans="1:38" s="44" customFormat="1" ht="93" hidden="1" customHeight="1" x14ac:dyDescent="0.2">
      <c r="A18" s="97"/>
      <c r="B18" s="97"/>
      <c r="C18" s="97"/>
      <c r="D18" s="182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2" t="s">
        <v>22</v>
      </c>
      <c r="Q18" s="84">
        <v>13267</v>
      </c>
      <c r="R18" s="84">
        <v>13400</v>
      </c>
      <c r="S18" s="84">
        <v>13534</v>
      </c>
      <c r="T18" s="84">
        <v>13926</v>
      </c>
      <c r="U18" s="84">
        <v>14065</v>
      </c>
      <c r="V18" s="84">
        <v>14206</v>
      </c>
      <c r="W18" s="84">
        <v>14348</v>
      </c>
      <c r="X18" s="84">
        <v>14491</v>
      </c>
      <c r="Y18" s="84">
        <v>14636</v>
      </c>
      <c r="Z18" s="84">
        <v>14783</v>
      </c>
      <c r="AA18" s="84">
        <v>14931</v>
      </c>
      <c r="AB18" s="84">
        <f t="shared" si="11"/>
        <v>14931</v>
      </c>
      <c r="AC18" s="11" t="s">
        <v>65</v>
      </c>
      <c r="AD18" s="2"/>
    </row>
    <row r="19" spans="1:38" s="44" customFormat="1" ht="53.25" hidden="1" customHeight="1" x14ac:dyDescent="0.2">
      <c r="A19" s="97"/>
      <c r="B19" s="97"/>
      <c r="C19" s="97"/>
      <c r="D19" s="182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2" t="s">
        <v>23</v>
      </c>
      <c r="Q19" s="12">
        <v>9683</v>
      </c>
      <c r="R19" s="12">
        <f t="shared" ref="R19" si="12">Q19*1.006</f>
        <v>9741</v>
      </c>
      <c r="S19" s="12">
        <v>9799</v>
      </c>
      <c r="T19" s="12">
        <v>9858</v>
      </c>
      <c r="U19" s="12">
        <v>9917</v>
      </c>
      <c r="V19" s="12">
        <v>9977</v>
      </c>
      <c r="W19" s="12">
        <v>10037</v>
      </c>
      <c r="X19" s="12">
        <v>10097</v>
      </c>
      <c r="Y19" s="12">
        <v>10157</v>
      </c>
      <c r="Z19" s="12">
        <v>10218</v>
      </c>
      <c r="AA19" s="12">
        <v>10282</v>
      </c>
      <c r="AB19" s="84">
        <f t="shared" si="11"/>
        <v>10282</v>
      </c>
      <c r="AC19" s="11" t="s">
        <v>70</v>
      </c>
      <c r="AD19" s="2"/>
    </row>
    <row r="20" spans="1:38" s="44" customFormat="1" ht="66" hidden="1" customHeight="1" x14ac:dyDescent="0.2">
      <c r="A20" s="97"/>
      <c r="B20" s="97"/>
      <c r="C20" s="97"/>
      <c r="D20" s="182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2" t="s">
        <v>24</v>
      </c>
      <c r="Q20" s="8">
        <v>36.67</v>
      </c>
      <c r="R20" s="8">
        <v>36.9</v>
      </c>
      <c r="S20" s="8">
        <v>37.39</v>
      </c>
      <c r="T20" s="8">
        <v>37.799999999999997</v>
      </c>
      <c r="U20" s="8">
        <v>38.130000000000003</v>
      </c>
      <c r="V20" s="8">
        <v>38.619999999999997</v>
      </c>
      <c r="W20" s="8">
        <v>39.369999999999997</v>
      </c>
      <c r="X20" s="8">
        <v>39.99</v>
      </c>
      <c r="Y20" s="8">
        <v>40.58</v>
      </c>
      <c r="Z20" s="8">
        <v>41.61</v>
      </c>
      <c r="AA20" s="8">
        <v>42.74</v>
      </c>
      <c r="AB20" s="102">
        <f t="shared" si="11"/>
        <v>42.74</v>
      </c>
      <c r="AC20" s="11" t="s">
        <v>76</v>
      </c>
      <c r="AD20" s="2"/>
    </row>
    <row r="21" spans="1:38" s="44" customFormat="1" ht="66.75" hidden="1" customHeight="1" x14ac:dyDescent="0.2">
      <c r="A21" s="97"/>
      <c r="B21" s="97"/>
      <c r="C21" s="97"/>
      <c r="D21" s="182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2" t="s">
        <v>16</v>
      </c>
      <c r="Q21" s="102">
        <v>234412.24</v>
      </c>
      <c r="R21" s="102">
        <v>245237.07</v>
      </c>
      <c r="S21" s="102">
        <v>257334.69</v>
      </c>
      <c r="T21" s="102">
        <v>270840.95</v>
      </c>
      <c r="U21" s="102">
        <v>285630.03000000003</v>
      </c>
      <c r="V21" s="102">
        <v>301598.03000000003</v>
      </c>
      <c r="W21" s="102">
        <v>319096.5</v>
      </c>
      <c r="X21" s="102">
        <v>338224.69</v>
      </c>
      <c r="Y21" s="102">
        <v>359217.64</v>
      </c>
      <c r="Z21" s="102">
        <v>382210.36</v>
      </c>
      <c r="AA21" s="102">
        <v>407489.53</v>
      </c>
      <c r="AB21" s="102">
        <f t="shared" si="11"/>
        <v>407489.53</v>
      </c>
      <c r="AC21" s="11" t="s">
        <v>71</v>
      </c>
      <c r="AD21" s="2"/>
    </row>
    <row r="22" spans="1:38" s="44" customFormat="1" ht="78.75" hidden="1" customHeight="1" x14ac:dyDescent="0.2">
      <c r="A22" s="98"/>
      <c r="B22" s="98"/>
      <c r="C22" s="98"/>
      <c r="D22" s="183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2" t="s">
        <v>20</v>
      </c>
      <c r="Q22" s="12">
        <v>489</v>
      </c>
      <c r="R22" s="12">
        <v>491</v>
      </c>
      <c r="S22" s="12">
        <v>493</v>
      </c>
      <c r="T22" s="12">
        <v>495</v>
      </c>
      <c r="U22" s="12">
        <v>497</v>
      </c>
      <c r="V22" s="12">
        <v>499</v>
      </c>
      <c r="W22" s="12">
        <v>501</v>
      </c>
      <c r="X22" s="12">
        <v>503</v>
      </c>
      <c r="Y22" s="12">
        <v>505</v>
      </c>
      <c r="Z22" s="12">
        <v>507</v>
      </c>
      <c r="AA22" s="12">
        <v>509</v>
      </c>
      <c r="AB22" s="84">
        <f t="shared" si="11"/>
        <v>509</v>
      </c>
      <c r="AC22" s="11" t="s">
        <v>58</v>
      </c>
      <c r="AD22" s="2"/>
    </row>
    <row r="23" spans="1:38" s="44" customFormat="1" ht="89.25" hidden="1" x14ac:dyDescent="0.2">
      <c r="A23" s="96"/>
      <c r="B23" s="96"/>
      <c r="C23" s="96"/>
      <c r="D23" s="181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8" t="s">
        <v>57</v>
      </c>
      <c r="Q23" s="86" t="e">
        <f>Q38+Q39+Q43+Q45+#REF!</f>
        <v>#REF!</v>
      </c>
      <c r="R23" s="86" t="e">
        <f>R38+R39+R43+R45+#REF!</f>
        <v>#REF!</v>
      </c>
      <c r="S23" s="86" t="e">
        <f>S38+S39+S43+S45+#REF!</f>
        <v>#REF!</v>
      </c>
      <c r="T23" s="86" t="e">
        <f>T38+T39+T43+T45+#REF!</f>
        <v>#REF!</v>
      </c>
      <c r="U23" s="86" t="e">
        <f>U38+U39+U43+U45+#REF!</f>
        <v>#REF!</v>
      </c>
      <c r="V23" s="86" t="e">
        <f>V38+V39+V43+V45+#REF!</f>
        <v>#REF!</v>
      </c>
      <c r="W23" s="86" t="e">
        <f>W38+W39+W43+W45+#REF!</f>
        <v>#REF!</v>
      </c>
      <c r="X23" s="86" t="e">
        <f>X38+X39+X43+X45+#REF!</f>
        <v>#REF!</v>
      </c>
      <c r="Y23" s="86" t="e">
        <f>Y38+Y39+Y43+Y45+#REF!</f>
        <v>#REF!</v>
      </c>
      <c r="Z23" s="86" t="e">
        <f>Z38+Z39+Z43+Z45+#REF!</f>
        <v>#REF!</v>
      </c>
      <c r="AA23" s="86" t="e">
        <f>AA38+AA39+AA43+AA45+#REF!</f>
        <v>#REF!</v>
      </c>
      <c r="AB23" s="86" t="e">
        <f>SUM(Q23:AA23)</f>
        <v>#REF!</v>
      </c>
      <c r="AC23" s="22"/>
      <c r="AD23" s="2"/>
    </row>
    <row r="24" spans="1:38" s="44" customFormat="1" ht="73.5" hidden="1" customHeight="1" x14ac:dyDescent="0.2">
      <c r="A24" s="98"/>
      <c r="B24" s="98"/>
      <c r="C24" s="98"/>
      <c r="D24" s="183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7"/>
      <c r="P24" s="83" t="s">
        <v>25</v>
      </c>
      <c r="Q24" s="84">
        <v>1</v>
      </c>
      <c r="R24" s="84">
        <v>1</v>
      </c>
      <c r="S24" s="84">
        <v>1</v>
      </c>
      <c r="T24" s="84">
        <v>1</v>
      </c>
      <c r="U24" s="84">
        <v>1</v>
      </c>
      <c r="V24" s="84">
        <v>1</v>
      </c>
      <c r="W24" s="84">
        <v>1</v>
      </c>
      <c r="X24" s="84">
        <v>1</v>
      </c>
      <c r="Y24" s="84">
        <v>1</v>
      </c>
      <c r="Z24" s="84">
        <v>1</v>
      </c>
      <c r="AA24" s="84">
        <v>1</v>
      </c>
      <c r="AB24" s="84">
        <f>SUM(Q24:AA24)</f>
        <v>11</v>
      </c>
      <c r="AD24" s="2"/>
    </row>
    <row r="25" spans="1:38" s="44" customFormat="1" ht="30" customHeight="1" x14ac:dyDescent="0.2">
      <c r="A25" s="215" t="s">
        <v>78</v>
      </c>
      <c r="B25" s="94" t="s">
        <v>14</v>
      </c>
      <c r="C25" s="102">
        <f t="shared" ref="C25:C33" si="13">SUM(D25:N25)</f>
        <v>7736666.3899999997</v>
      </c>
      <c r="D25" s="177">
        <f t="shared" ref="D25:N25" si="14">D27</f>
        <v>703333.33</v>
      </c>
      <c r="E25" s="102">
        <f t="shared" si="14"/>
        <v>703333.33</v>
      </c>
      <c r="F25" s="102">
        <f t="shared" si="14"/>
        <v>703333.33</v>
      </c>
      <c r="G25" s="102">
        <f t="shared" si="14"/>
        <v>703333.3</v>
      </c>
      <c r="H25" s="102">
        <f t="shared" si="14"/>
        <v>703333.3</v>
      </c>
      <c r="I25" s="102">
        <f t="shared" si="14"/>
        <v>703333.3</v>
      </c>
      <c r="J25" s="102">
        <f t="shared" si="14"/>
        <v>703333.3</v>
      </c>
      <c r="K25" s="102">
        <f t="shared" si="14"/>
        <v>703333.3</v>
      </c>
      <c r="L25" s="102">
        <f t="shared" si="14"/>
        <v>703333.3</v>
      </c>
      <c r="M25" s="102">
        <f t="shared" si="14"/>
        <v>703333.3</v>
      </c>
      <c r="N25" s="102">
        <f t="shared" si="14"/>
        <v>703333.3</v>
      </c>
      <c r="O25" s="214"/>
      <c r="P25" s="203" t="s">
        <v>26</v>
      </c>
      <c r="Q25" s="209">
        <v>1</v>
      </c>
      <c r="R25" s="209">
        <v>1</v>
      </c>
      <c r="S25" s="209">
        <v>1</v>
      </c>
      <c r="T25" s="209">
        <v>1</v>
      </c>
      <c r="U25" s="209">
        <v>1</v>
      </c>
      <c r="V25" s="209">
        <v>1</v>
      </c>
      <c r="W25" s="209">
        <v>1</v>
      </c>
      <c r="X25" s="209">
        <v>1</v>
      </c>
      <c r="Y25" s="209">
        <v>1</v>
      </c>
      <c r="Z25" s="209">
        <v>1</v>
      </c>
      <c r="AA25" s="209">
        <v>1</v>
      </c>
      <c r="AB25" s="209">
        <f>SUM(Q25:AA26)</f>
        <v>11</v>
      </c>
      <c r="AD25" s="2"/>
    </row>
    <row r="26" spans="1:38" s="3" customFormat="1" ht="79.5" customHeight="1" x14ac:dyDescent="0.2">
      <c r="A26" s="216"/>
      <c r="B26" s="94" t="s">
        <v>49</v>
      </c>
      <c r="C26" s="102">
        <f t="shared" si="13"/>
        <v>0</v>
      </c>
      <c r="D26" s="177">
        <v>0</v>
      </c>
      <c r="E26" s="102">
        <v>0</v>
      </c>
      <c r="F26" s="102">
        <v>0</v>
      </c>
      <c r="G26" s="102">
        <v>0</v>
      </c>
      <c r="H26" s="102">
        <v>0</v>
      </c>
      <c r="I26" s="102">
        <v>0</v>
      </c>
      <c r="J26" s="102">
        <v>0</v>
      </c>
      <c r="K26" s="102">
        <v>0</v>
      </c>
      <c r="L26" s="102">
        <v>0</v>
      </c>
      <c r="M26" s="102">
        <v>0</v>
      </c>
      <c r="N26" s="102">
        <v>0</v>
      </c>
      <c r="O26" s="214"/>
      <c r="P26" s="204"/>
      <c r="Q26" s="206"/>
      <c r="R26" s="206"/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D26" s="2"/>
    </row>
    <row r="27" spans="1:38" s="44" customFormat="1" ht="53.25" customHeight="1" x14ac:dyDescent="0.2">
      <c r="A27" s="217"/>
      <c r="B27" s="94" t="s">
        <v>15</v>
      </c>
      <c r="C27" s="102">
        <f t="shared" si="13"/>
        <v>7736666.3899999997</v>
      </c>
      <c r="D27" s="177">
        <v>703333.33</v>
      </c>
      <c r="E27" s="102">
        <v>703333.33</v>
      </c>
      <c r="F27" s="102">
        <v>703333.33</v>
      </c>
      <c r="G27" s="102">
        <v>703333.3</v>
      </c>
      <c r="H27" s="102">
        <v>703333.3</v>
      </c>
      <c r="I27" s="102">
        <v>703333.3</v>
      </c>
      <c r="J27" s="102">
        <v>703333.3</v>
      </c>
      <c r="K27" s="102">
        <v>703333.3</v>
      </c>
      <c r="L27" s="102">
        <v>703333.3</v>
      </c>
      <c r="M27" s="102">
        <v>703333.3</v>
      </c>
      <c r="N27" s="102">
        <v>703333.3</v>
      </c>
      <c r="O27" s="214"/>
      <c r="P27" s="92" t="s">
        <v>30</v>
      </c>
      <c r="Q27" s="84">
        <v>20</v>
      </c>
      <c r="R27" s="84">
        <v>20</v>
      </c>
      <c r="S27" s="84">
        <v>20</v>
      </c>
      <c r="T27" s="84">
        <v>20</v>
      </c>
      <c r="U27" s="84">
        <v>20</v>
      </c>
      <c r="V27" s="84">
        <v>20</v>
      </c>
      <c r="W27" s="84">
        <v>20</v>
      </c>
      <c r="X27" s="84">
        <v>20</v>
      </c>
      <c r="Y27" s="84">
        <v>20</v>
      </c>
      <c r="Z27" s="84">
        <v>20</v>
      </c>
      <c r="AA27" s="84">
        <v>20</v>
      </c>
      <c r="AB27" s="84">
        <f>SUM(Q27:AA27)</f>
        <v>220</v>
      </c>
      <c r="AD27" s="2"/>
    </row>
    <row r="28" spans="1:38" s="44" customFormat="1" ht="30.75" customHeight="1" x14ac:dyDescent="0.2">
      <c r="A28" s="202" t="s">
        <v>77</v>
      </c>
      <c r="B28" s="94" t="s">
        <v>14</v>
      </c>
      <c r="C28" s="102">
        <f t="shared" si="13"/>
        <v>5150664</v>
      </c>
      <c r="D28" s="177">
        <f>D29+D30</f>
        <v>468000</v>
      </c>
      <c r="E28" s="102">
        <f t="shared" ref="E28:F28" si="15">E29+E30</f>
        <v>468000</v>
      </c>
      <c r="F28" s="102">
        <f t="shared" si="15"/>
        <v>468000</v>
      </c>
      <c r="G28" s="102">
        <f t="shared" ref="G28:N28" si="16">G30</f>
        <v>468333</v>
      </c>
      <c r="H28" s="102">
        <f t="shared" si="16"/>
        <v>468333</v>
      </c>
      <c r="I28" s="102">
        <f t="shared" si="16"/>
        <v>468333</v>
      </c>
      <c r="J28" s="102">
        <f t="shared" si="16"/>
        <v>468333</v>
      </c>
      <c r="K28" s="102">
        <f t="shared" si="16"/>
        <v>468333</v>
      </c>
      <c r="L28" s="102">
        <f t="shared" si="16"/>
        <v>468333</v>
      </c>
      <c r="M28" s="102">
        <f t="shared" si="16"/>
        <v>468333</v>
      </c>
      <c r="N28" s="102">
        <f t="shared" si="16"/>
        <v>468333</v>
      </c>
      <c r="O28" s="214"/>
      <c r="P28" s="203" t="s">
        <v>66</v>
      </c>
      <c r="Q28" s="209">
        <v>1</v>
      </c>
      <c r="R28" s="209">
        <v>1</v>
      </c>
      <c r="S28" s="209">
        <v>1</v>
      </c>
      <c r="T28" s="209">
        <v>1</v>
      </c>
      <c r="U28" s="209">
        <v>1</v>
      </c>
      <c r="V28" s="209">
        <v>1</v>
      </c>
      <c r="W28" s="209">
        <v>1</v>
      </c>
      <c r="X28" s="209">
        <v>1</v>
      </c>
      <c r="Y28" s="209">
        <v>1</v>
      </c>
      <c r="Z28" s="209">
        <v>1</v>
      </c>
      <c r="AA28" s="209">
        <v>1</v>
      </c>
      <c r="AB28" s="209">
        <f>SUM(Q28:AA29)</f>
        <v>11</v>
      </c>
      <c r="AD28" s="2"/>
      <c r="AF28" s="220" t="s">
        <v>74</v>
      </c>
      <c r="AG28" s="221"/>
      <c r="AH28" s="102">
        <f>AH29+AH30</f>
        <v>528461.54</v>
      </c>
      <c r="AL28" s="3"/>
    </row>
    <row r="29" spans="1:38" s="44" customFormat="1" ht="79.5" customHeight="1" x14ac:dyDescent="0.2">
      <c r="A29" s="202"/>
      <c r="B29" s="94" t="s">
        <v>49</v>
      </c>
      <c r="C29" s="102">
        <f t="shared" si="13"/>
        <v>0</v>
      </c>
      <c r="D29" s="177">
        <v>0</v>
      </c>
      <c r="E29" s="102">
        <v>0</v>
      </c>
      <c r="F29" s="102">
        <v>0</v>
      </c>
      <c r="G29" s="102">
        <v>0</v>
      </c>
      <c r="H29" s="102">
        <v>0</v>
      </c>
      <c r="I29" s="102">
        <v>0</v>
      </c>
      <c r="J29" s="102">
        <v>0</v>
      </c>
      <c r="K29" s="102">
        <v>0</v>
      </c>
      <c r="L29" s="102">
        <v>0</v>
      </c>
      <c r="M29" s="102">
        <v>0</v>
      </c>
      <c r="N29" s="102">
        <v>0</v>
      </c>
      <c r="O29" s="214"/>
      <c r="P29" s="205"/>
      <c r="Q29" s="201"/>
      <c r="R29" s="201"/>
      <c r="S29" s="201"/>
      <c r="T29" s="201"/>
      <c r="U29" s="201"/>
      <c r="V29" s="201"/>
      <c r="W29" s="201"/>
      <c r="X29" s="201"/>
      <c r="Y29" s="201"/>
      <c r="Z29" s="201"/>
      <c r="AA29" s="201"/>
      <c r="AB29" s="201"/>
      <c r="AD29" s="2"/>
      <c r="AH29" s="102">
        <v>412200</v>
      </c>
    </row>
    <row r="30" spans="1:38" s="44" customFormat="1" ht="51.75" customHeight="1" x14ac:dyDescent="0.2">
      <c r="A30" s="202"/>
      <c r="B30" s="94" t="s">
        <v>15</v>
      </c>
      <c r="C30" s="102">
        <f t="shared" si="13"/>
        <v>5150664</v>
      </c>
      <c r="D30" s="177">
        <f>468000</f>
        <v>468000</v>
      </c>
      <c r="E30" s="102">
        <f t="shared" ref="E30:F30" si="17">468000</f>
        <v>468000</v>
      </c>
      <c r="F30" s="102">
        <f t="shared" si="17"/>
        <v>468000</v>
      </c>
      <c r="G30" s="102">
        <v>468333</v>
      </c>
      <c r="H30" s="102">
        <v>468333</v>
      </c>
      <c r="I30" s="102">
        <v>468333</v>
      </c>
      <c r="J30" s="102">
        <v>468333</v>
      </c>
      <c r="K30" s="102">
        <v>468333</v>
      </c>
      <c r="L30" s="102">
        <v>468333</v>
      </c>
      <c r="M30" s="102">
        <v>468333</v>
      </c>
      <c r="N30" s="102">
        <v>468333</v>
      </c>
      <c r="O30" s="214"/>
      <c r="P30" s="92" t="s">
        <v>30</v>
      </c>
      <c r="Q30" s="84">
        <v>25</v>
      </c>
      <c r="R30" s="84">
        <v>25</v>
      </c>
      <c r="S30" s="84">
        <v>25</v>
      </c>
      <c r="T30" s="84">
        <v>25</v>
      </c>
      <c r="U30" s="84">
        <v>25</v>
      </c>
      <c r="V30" s="84">
        <v>25</v>
      </c>
      <c r="W30" s="84">
        <v>25</v>
      </c>
      <c r="X30" s="84">
        <v>25</v>
      </c>
      <c r="Y30" s="84">
        <v>25</v>
      </c>
      <c r="Z30" s="84">
        <v>25</v>
      </c>
      <c r="AA30" s="84">
        <v>25</v>
      </c>
      <c r="AB30" s="84">
        <f>SUM(Q30:AA30)</f>
        <v>275</v>
      </c>
      <c r="AD30" s="2"/>
      <c r="AF30" s="220" t="s">
        <v>75</v>
      </c>
      <c r="AG30" s="221"/>
      <c r="AH30" s="102">
        <v>116261.54</v>
      </c>
    </row>
    <row r="31" spans="1:38" s="44" customFormat="1" ht="30.75" customHeight="1" x14ac:dyDescent="0.2">
      <c r="A31" s="202" t="s">
        <v>80</v>
      </c>
      <c r="B31" s="94" t="s">
        <v>14</v>
      </c>
      <c r="C31" s="163">
        <f t="shared" si="13"/>
        <v>1769487.18</v>
      </c>
      <c r="D31" s="177">
        <f>D32+D33</f>
        <v>712564.1</v>
      </c>
      <c r="E31" s="163">
        <f t="shared" ref="E31:F31" si="18">E32+E33</f>
        <v>528461.54</v>
      </c>
      <c r="F31" s="163">
        <f t="shared" si="18"/>
        <v>528461.54</v>
      </c>
      <c r="G31" s="163">
        <f t="shared" ref="G31:N31" si="19">G33</f>
        <v>0</v>
      </c>
      <c r="H31" s="163">
        <f t="shared" si="19"/>
        <v>0</v>
      </c>
      <c r="I31" s="163">
        <f t="shared" si="19"/>
        <v>0</v>
      </c>
      <c r="J31" s="163">
        <f t="shared" si="19"/>
        <v>0</v>
      </c>
      <c r="K31" s="163">
        <f t="shared" si="19"/>
        <v>0</v>
      </c>
      <c r="L31" s="163">
        <f t="shared" si="19"/>
        <v>0</v>
      </c>
      <c r="M31" s="163">
        <f t="shared" si="19"/>
        <v>0</v>
      </c>
      <c r="N31" s="163">
        <f t="shared" si="19"/>
        <v>0</v>
      </c>
      <c r="O31" s="214"/>
      <c r="P31" s="203" t="s">
        <v>66</v>
      </c>
      <c r="Q31" s="209">
        <v>1</v>
      </c>
      <c r="R31" s="209">
        <v>1</v>
      </c>
      <c r="S31" s="209">
        <v>1</v>
      </c>
      <c r="T31" s="209">
        <v>1</v>
      </c>
      <c r="U31" s="209">
        <v>1</v>
      </c>
      <c r="V31" s="209">
        <v>1</v>
      </c>
      <c r="W31" s="209">
        <v>1</v>
      </c>
      <c r="X31" s="209">
        <v>1</v>
      </c>
      <c r="Y31" s="209">
        <v>1</v>
      </c>
      <c r="Z31" s="209">
        <v>1</v>
      </c>
      <c r="AA31" s="209">
        <v>1</v>
      </c>
      <c r="AB31" s="209">
        <f>SUM(Q31:AA32)</f>
        <v>11</v>
      </c>
      <c r="AD31" s="2"/>
      <c r="AF31" s="220" t="s">
        <v>74</v>
      </c>
      <c r="AG31" s="221"/>
      <c r="AH31" s="102">
        <f>AH32+AH33</f>
        <v>528461.54</v>
      </c>
      <c r="AL31" s="3"/>
    </row>
    <row r="32" spans="1:38" s="44" customFormat="1" ht="79.5" customHeight="1" x14ac:dyDescent="0.2">
      <c r="A32" s="202"/>
      <c r="B32" s="94" t="s">
        <v>49</v>
      </c>
      <c r="C32" s="163">
        <f t="shared" si="13"/>
        <v>1380200</v>
      </c>
      <c r="D32" s="177">
        <v>555800</v>
      </c>
      <c r="E32" s="163">
        <v>412200</v>
      </c>
      <c r="F32" s="163">
        <v>412200</v>
      </c>
      <c r="G32" s="163">
        <v>0</v>
      </c>
      <c r="H32" s="163">
        <v>0</v>
      </c>
      <c r="I32" s="163">
        <v>0</v>
      </c>
      <c r="J32" s="163">
        <v>0</v>
      </c>
      <c r="K32" s="163">
        <v>0</v>
      </c>
      <c r="L32" s="163">
        <v>0</v>
      </c>
      <c r="M32" s="163">
        <v>0</v>
      </c>
      <c r="N32" s="163">
        <v>0</v>
      </c>
      <c r="O32" s="214"/>
      <c r="P32" s="205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D32" s="2"/>
      <c r="AH32" s="102">
        <v>412200</v>
      </c>
    </row>
    <row r="33" spans="1:34" s="44" customFormat="1" ht="60.75" customHeight="1" x14ac:dyDescent="0.2">
      <c r="A33" s="202"/>
      <c r="B33" s="94" t="s">
        <v>15</v>
      </c>
      <c r="C33" s="163">
        <f t="shared" si="13"/>
        <v>389287.18</v>
      </c>
      <c r="D33" s="177">
        <v>156764.1</v>
      </c>
      <c r="E33" s="163">
        <v>116261.54</v>
      </c>
      <c r="F33" s="163">
        <v>116261.54</v>
      </c>
      <c r="G33" s="163">
        <v>0</v>
      </c>
      <c r="H33" s="163">
        <v>0</v>
      </c>
      <c r="I33" s="163">
        <v>0</v>
      </c>
      <c r="J33" s="163">
        <v>0</v>
      </c>
      <c r="K33" s="163">
        <v>0</v>
      </c>
      <c r="L33" s="163">
        <v>0</v>
      </c>
      <c r="M33" s="163">
        <v>0</v>
      </c>
      <c r="N33" s="163">
        <v>0</v>
      </c>
      <c r="O33" s="214"/>
      <c r="P33" s="92" t="s">
        <v>30</v>
      </c>
      <c r="Q33" s="84">
        <v>25</v>
      </c>
      <c r="R33" s="84">
        <v>25</v>
      </c>
      <c r="S33" s="84">
        <v>25</v>
      </c>
      <c r="T33" s="84">
        <v>25</v>
      </c>
      <c r="U33" s="84">
        <v>25</v>
      </c>
      <c r="V33" s="84">
        <v>25</v>
      </c>
      <c r="W33" s="84">
        <v>25</v>
      </c>
      <c r="X33" s="84">
        <v>25</v>
      </c>
      <c r="Y33" s="84">
        <v>25</v>
      </c>
      <c r="Z33" s="84">
        <v>25</v>
      </c>
      <c r="AA33" s="84">
        <v>25</v>
      </c>
      <c r="AB33" s="84">
        <f>SUM(Q33:AA33)</f>
        <v>275</v>
      </c>
      <c r="AD33" s="2"/>
      <c r="AF33" s="220" t="s">
        <v>75</v>
      </c>
      <c r="AG33" s="221"/>
      <c r="AH33" s="102">
        <v>116261.54</v>
      </c>
    </row>
    <row r="34" spans="1:34" s="44" customFormat="1" ht="25.5" customHeight="1" x14ac:dyDescent="0.2">
      <c r="A34" s="203" t="s">
        <v>81</v>
      </c>
      <c r="B34" s="213" t="s">
        <v>13</v>
      </c>
      <c r="C34" s="213" t="s">
        <v>13</v>
      </c>
      <c r="D34" s="213" t="s">
        <v>13</v>
      </c>
      <c r="E34" s="213" t="s">
        <v>13</v>
      </c>
      <c r="F34" s="213" t="s">
        <v>13</v>
      </c>
      <c r="G34" s="213" t="s">
        <v>13</v>
      </c>
      <c r="H34" s="213" t="s">
        <v>13</v>
      </c>
      <c r="I34" s="213" t="s">
        <v>13</v>
      </c>
      <c r="J34" s="213" t="s">
        <v>13</v>
      </c>
      <c r="K34" s="213" t="s">
        <v>13</v>
      </c>
      <c r="L34" s="213" t="s">
        <v>13</v>
      </c>
      <c r="M34" s="213" t="s">
        <v>13</v>
      </c>
      <c r="N34" s="213" t="s">
        <v>13</v>
      </c>
      <c r="O34" s="214"/>
      <c r="P34" s="203" t="s">
        <v>59</v>
      </c>
      <c r="Q34" s="209" t="s">
        <v>60</v>
      </c>
      <c r="R34" s="209" t="s">
        <v>60</v>
      </c>
      <c r="S34" s="209" t="s">
        <v>60</v>
      </c>
      <c r="T34" s="209" t="s">
        <v>60</v>
      </c>
      <c r="U34" s="209" t="s">
        <v>60</v>
      </c>
      <c r="V34" s="209" t="s">
        <v>60</v>
      </c>
      <c r="W34" s="209" t="s">
        <v>60</v>
      </c>
      <c r="X34" s="209" t="s">
        <v>60</v>
      </c>
      <c r="Y34" s="209" t="s">
        <v>60</v>
      </c>
      <c r="Z34" s="209" t="s">
        <v>60</v>
      </c>
      <c r="AA34" s="209" t="s">
        <v>60</v>
      </c>
      <c r="AB34" s="209" t="str">
        <f>AA34</f>
        <v>да</v>
      </c>
      <c r="AD34" s="2"/>
    </row>
    <row r="35" spans="1:34" s="44" customFormat="1" ht="42.75" customHeight="1" x14ac:dyDescent="0.2">
      <c r="A35" s="204"/>
      <c r="B35" s="207"/>
      <c r="C35" s="207"/>
      <c r="D35" s="207"/>
      <c r="E35" s="207"/>
      <c r="F35" s="207"/>
      <c r="G35" s="214"/>
      <c r="H35" s="214"/>
      <c r="I35" s="214"/>
      <c r="J35" s="214"/>
      <c r="K35" s="214"/>
      <c r="L35" s="214"/>
      <c r="M35" s="214"/>
      <c r="N35" s="214"/>
      <c r="O35" s="214"/>
      <c r="P35" s="204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D35" s="2"/>
    </row>
    <row r="36" spans="1:34" s="44" customFormat="1" ht="37.5" customHeight="1" x14ac:dyDescent="0.2">
      <c r="A36" s="198" t="s">
        <v>82</v>
      </c>
      <c r="B36" s="213" t="s">
        <v>13</v>
      </c>
      <c r="C36" s="213" t="s">
        <v>13</v>
      </c>
      <c r="D36" s="213" t="s">
        <v>13</v>
      </c>
      <c r="E36" s="213" t="s">
        <v>13</v>
      </c>
      <c r="F36" s="213" t="s">
        <v>13</v>
      </c>
      <c r="G36" s="213" t="s">
        <v>13</v>
      </c>
      <c r="H36" s="213" t="s">
        <v>13</v>
      </c>
      <c r="I36" s="213" t="s">
        <v>13</v>
      </c>
      <c r="J36" s="213" t="s">
        <v>13</v>
      </c>
      <c r="K36" s="213" t="s">
        <v>13</v>
      </c>
      <c r="L36" s="213" t="s">
        <v>13</v>
      </c>
      <c r="M36" s="213" t="s">
        <v>13</v>
      </c>
      <c r="N36" s="213" t="s">
        <v>13</v>
      </c>
      <c r="O36" s="214"/>
      <c r="P36" s="94" t="s">
        <v>31</v>
      </c>
      <c r="Q36" s="84">
        <v>2</v>
      </c>
      <c r="R36" s="84">
        <v>2</v>
      </c>
      <c r="S36" s="84">
        <v>2</v>
      </c>
      <c r="T36" s="84">
        <v>2</v>
      </c>
      <c r="U36" s="84">
        <v>2</v>
      </c>
      <c r="V36" s="84">
        <v>2</v>
      </c>
      <c r="W36" s="84">
        <v>2</v>
      </c>
      <c r="X36" s="84">
        <v>2</v>
      </c>
      <c r="Y36" s="84">
        <v>2</v>
      </c>
      <c r="Z36" s="84">
        <v>2</v>
      </c>
      <c r="AA36" s="84">
        <v>2</v>
      </c>
      <c r="AB36" s="84">
        <f>SUM(Q36:AA36)</f>
        <v>22</v>
      </c>
      <c r="AD36" s="2"/>
    </row>
    <row r="37" spans="1:34" s="44" customFormat="1" ht="28.5" customHeight="1" x14ac:dyDescent="0.2">
      <c r="A37" s="198"/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82" t="s">
        <v>30</v>
      </c>
      <c r="Q37" s="88">
        <v>25</v>
      </c>
      <c r="R37" s="88">
        <v>25</v>
      </c>
      <c r="S37" s="88">
        <v>25</v>
      </c>
      <c r="T37" s="88">
        <v>25</v>
      </c>
      <c r="U37" s="88">
        <v>25</v>
      </c>
      <c r="V37" s="88">
        <v>25</v>
      </c>
      <c r="W37" s="88">
        <v>25</v>
      </c>
      <c r="X37" s="88">
        <v>25</v>
      </c>
      <c r="Y37" s="88">
        <v>25</v>
      </c>
      <c r="Z37" s="88">
        <v>25</v>
      </c>
      <c r="AA37" s="88">
        <v>25</v>
      </c>
      <c r="AB37" s="88">
        <f>SUM(Q37:AA37)</f>
        <v>275</v>
      </c>
      <c r="AD37" s="2"/>
    </row>
    <row r="38" spans="1:34" s="44" customFormat="1" ht="133.5" customHeight="1" x14ac:dyDescent="0.2">
      <c r="A38" s="195" t="s">
        <v>192</v>
      </c>
      <c r="B38" s="94" t="s">
        <v>14</v>
      </c>
      <c r="C38" s="163">
        <f>SUM(D38:N38)</f>
        <v>139664222.65000001</v>
      </c>
      <c r="D38" s="177">
        <f t="shared" ref="D38:N38" si="20">D39+D40</f>
        <v>65589143.390000001</v>
      </c>
      <c r="E38" s="163">
        <f t="shared" si="20"/>
        <v>5901155.1299999999</v>
      </c>
      <c r="F38" s="163">
        <f t="shared" si="20"/>
        <v>5901155.1299999999</v>
      </c>
      <c r="G38" s="163">
        <f t="shared" si="20"/>
        <v>7396978.3499999996</v>
      </c>
      <c r="H38" s="163">
        <f t="shared" si="20"/>
        <v>7522288.1500000004</v>
      </c>
      <c r="I38" s="163">
        <f t="shared" si="20"/>
        <v>7638647.25</v>
      </c>
      <c r="J38" s="163">
        <f t="shared" si="20"/>
        <v>7750531</v>
      </c>
      <c r="K38" s="163">
        <f t="shared" si="20"/>
        <v>7853464.0499999998</v>
      </c>
      <c r="L38" s="163">
        <f t="shared" si="20"/>
        <v>7947446.4000000004</v>
      </c>
      <c r="M38" s="163">
        <f t="shared" si="20"/>
        <v>8036953.4000000004</v>
      </c>
      <c r="N38" s="163">
        <f t="shared" si="20"/>
        <v>8126460.4000000004</v>
      </c>
      <c r="O38" s="213" t="s">
        <v>46</v>
      </c>
      <c r="P38" s="92" t="s">
        <v>34</v>
      </c>
      <c r="Q38" s="84">
        <f>Q46</f>
        <v>1</v>
      </c>
      <c r="R38" s="84">
        <f t="shared" ref="R38:AA38" si="21">R46</f>
        <v>1</v>
      </c>
      <c r="S38" s="84">
        <f t="shared" si="21"/>
        <v>1</v>
      </c>
      <c r="T38" s="84">
        <f t="shared" si="21"/>
        <v>1</v>
      </c>
      <c r="U38" s="84">
        <f t="shared" si="21"/>
        <v>1</v>
      </c>
      <c r="V38" s="84">
        <f t="shared" si="21"/>
        <v>1</v>
      </c>
      <c r="W38" s="84">
        <f t="shared" si="21"/>
        <v>1</v>
      </c>
      <c r="X38" s="84">
        <f t="shared" si="21"/>
        <v>1</v>
      </c>
      <c r="Y38" s="84">
        <f t="shared" si="21"/>
        <v>1</v>
      </c>
      <c r="Z38" s="84">
        <f t="shared" si="21"/>
        <v>1</v>
      </c>
      <c r="AA38" s="84">
        <f t="shared" si="21"/>
        <v>1</v>
      </c>
      <c r="AB38" s="84">
        <f t="shared" ref="AB38:AB46" si="22">SUM(Q38:AA38)</f>
        <v>11</v>
      </c>
      <c r="AC38" s="3" t="e">
        <f>#REF!+D38+E38</f>
        <v>#REF!</v>
      </c>
      <c r="AD38" s="2"/>
    </row>
    <row r="39" spans="1:34" s="44" customFormat="1" ht="72.75" customHeight="1" x14ac:dyDescent="0.2">
      <c r="A39" s="218"/>
      <c r="B39" s="94" t="s">
        <v>49</v>
      </c>
      <c r="C39" s="163">
        <f>SUM(D39:N39)</f>
        <v>34182600</v>
      </c>
      <c r="D39" s="177">
        <f t="shared" ref="D39:N39" si="23">D47+D50+D53+D56+D59+D62+D71+D74+D77+D80+D83+D86+D65+D68+D89+D92+D95+D98</f>
        <v>3134200</v>
      </c>
      <c r="E39" s="163">
        <f t="shared" si="23"/>
        <v>2713400</v>
      </c>
      <c r="F39" s="163">
        <f t="shared" si="23"/>
        <v>2713400</v>
      </c>
      <c r="G39" s="163">
        <f t="shared" si="23"/>
        <v>3202700</v>
      </c>
      <c r="H39" s="163">
        <f t="shared" si="23"/>
        <v>3202700</v>
      </c>
      <c r="I39" s="163">
        <f t="shared" si="23"/>
        <v>3202700</v>
      </c>
      <c r="J39" s="163">
        <f t="shared" si="23"/>
        <v>3202700</v>
      </c>
      <c r="K39" s="163">
        <f t="shared" si="23"/>
        <v>3202700</v>
      </c>
      <c r="L39" s="163">
        <f t="shared" si="23"/>
        <v>3202700</v>
      </c>
      <c r="M39" s="163">
        <f t="shared" si="23"/>
        <v>3202700</v>
      </c>
      <c r="N39" s="163">
        <f t="shared" si="23"/>
        <v>3202700</v>
      </c>
      <c r="O39" s="214"/>
      <c r="P39" s="94" t="s">
        <v>36</v>
      </c>
      <c r="Q39" s="84">
        <f t="shared" ref="Q39:AA39" si="24">Q49+Q52+Q55+Q58+Q61+Q64+Q67</f>
        <v>192</v>
      </c>
      <c r="R39" s="84">
        <f t="shared" si="24"/>
        <v>9</v>
      </c>
      <c r="S39" s="84">
        <f t="shared" si="24"/>
        <v>9</v>
      </c>
      <c r="T39" s="84">
        <f t="shared" si="24"/>
        <v>10</v>
      </c>
      <c r="U39" s="84">
        <f t="shared" si="24"/>
        <v>10</v>
      </c>
      <c r="V39" s="84">
        <f t="shared" si="24"/>
        <v>10</v>
      </c>
      <c r="W39" s="84">
        <f t="shared" si="24"/>
        <v>10</v>
      </c>
      <c r="X39" s="84">
        <f t="shared" si="24"/>
        <v>10</v>
      </c>
      <c r="Y39" s="84">
        <f t="shared" si="24"/>
        <v>10</v>
      </c>
      <c r="Z39" s="84">
        <f t="shared" si="24"/>
        <v>10</v>
      </c>
      <c r="AA39" s="84">
        <f t="shared" si="24"/>
        <v>10</v>
      </c>
      <c r="AB39" s="84">
        <f t="shared" si="22"/>
        <v>290</v>
      </c>
      <c r="AC39" s="3" t="e">
        <f>#REF!+D39+E39</f>
        <v>#REF!</v>
      </c>
      <c r="AD39" s="2"/>
      <c r="AG39" s="102"/>
    </row>
    <row r="40" spans="1:34" s="44" customFormat="1" ht="42" customHeight="1" x14ac:dyDescent="0.2">
      <c r="A40" s="199"/>
      <c r="B40" s="94" t="s">
        <v>15</v>
      </c>
      <c r="C40" s="163">
        <f>SUM(D40:N40)</f>
        <v>105481622.65000001</v>
      </c>
      <c r="D40" s="177">
        <f>D48+D51+D54+D60+D63+D66+D69+D72+D75+D84+D87+D90+D93+D96+D99+D102</f>
        <v>62454943.390000001</v>
      </c>
      <c r="E40" s="163">
        <f t="shared" ref="E40:N40" si="25">E48+E51+E54+E57+E60+E63+E72+E75+E78+E81+E84+E87+E66+E69+E90+E93+E96+E99</f>
        <v>3187755.13</v>
      </c>
      <c r="F40" s="163">
        <f t="shared" si="25"/>
        <v>3187755.13</v>
      </c>
      <c r="G40" s="163">
        <f t="shared" si="25"/>
        <v>4194278.35</v>
      </c>
      <c r="H40" s="163">
        <f t="shared" si="25"/>
        <v>4319588.1500000004</v>
      </c>
      <c r="I40" s="163">
        <f t="shared" si="25"/>
        <v>4435947.25</v>
      </c>
      <c r="J40" s="163">
        <f t="shared" si="25"/>
        <v>4547831</v>
      </c>
      <c r="K40" s="163">
        <f t="shared" si="25"/>
        <v>4650764.05</v>
      </c>
      <c r="L40" s="163">
        <f t="shared" si="25"/>
        <v>4744746.4000000004</v>
      </c>
      <c r="M40" s="163">
        <f t="shared" si="25"/>
        <v>4834253.4000000004</v>
      </c>
      <c r="N40" s="163">
        <f t="shared" si="25"/>
        <v>4923760.4000000004</v>
      </c>
      <c r="O40" s="207"/>
      <c r="P40" s="98" t="s">
        <v>37</v>
      </c>
      <c r="Q40" s="86">
        <v>5</v>
      </c>
      <c r="R40" s="86">
        <v>5</v>
      </c>
      <c r="S40" s="86">
        <v>5</v>
      </c>
      <c r="T40" s="86">
        <v>5</v>
      </c>
      <c r="U40" s="86">
        <v>5</v>
      </c>
      <c r="V40" s="86">
        <v>5</v>
      </c>
      <c r="W40" s="86">
        <v>5</v>
      </c>
      <c r="X40" s="86">
        <v>5</v>
      </c>
      <c r="Y40" s="86">
        <v>5</v>
      </c>
      <c r="Z40" s="86">
        <v>5</v>
      </c>
      <c r="AA40" s="86">
        <v>5</v>
      </c>
      <c r="AB40" s="86">
        <f t="shared" si="22"/>
        <v>55</v>
      </c>
      <c r="AC40" s="3" t="e">
        <f>#REF!+D40+E40</f>
        <v>#REF!</v>
      </c>
      <c r="AD40" s="2"/>
    </row>
    <row r="41" spans="1:34" s="44" customFormat="1" ht="158.25" hidden="1" customHeight="1" x14ac:dyDescent="0.2">
      <c r="A41" s="99"/>
      <c r="B41" s="97"/>
      <c r="C41" s="91"/>
      <c r="D41" s="180"/>
      <c r="E41" s="91"/>
      <c r="F41" s="91"/>
      <c r="G41" s="91"/>
      <c r="H41" s="91"/>
      <c r="I41" s="91"/>
      <c r="J41" s="91"/>
      <c r="K41" s="91"/>
      <c r="L41" s="91"/>
      <c r="M41" s="91"/>
      <c r="N41" s="20"/>
      <c r="O41" s="91"/>
      <c r="P41" s="98" t="s">
        <v>61</v>
      </c>
      <c r="Q41" s="86">
        <v>5</v>
      </c>
      <c r="R41" s="86">
        <v>5</v>
      </c>
      <c r="S41" s="86">
        <v>5</v>
      </c>
      <c r="T41" s="86">
        <v>5</v>
      </c>
      <c r="U41" s="86">
        <v>5</v>
      </c>
      <c r="V41" s="86">
        <v>5</v>
      </c>
      <c r="W41" s="86">
        <v>5</v>
      </c>
      <c r="X41" s="86">
        <v>5</v>
      </c>
      <c r="Y41" s="86">
        <v>5</v>
      </c>
      <c r="Z41" s="86">
        <v>5</v>
      </c>
      <c r="AA41" s="86">
        <v>5</v>
      </c>
      <c r="AB41" s="86">
        <f t="shared" si="22"/>
        <v>55</v>
      </c>
      <c r="AD41" s="2"/>
    </row>
    <row r="42" spans="1:34" s="44" customFormat="1" ht="96.75" hidden="1" customHeight="1" x14ac:dyDescent="0.2">
      <c r="A42" s="99"/>
      <c r="B42" s="97"/>
      <c r="C42" s="91"/>
      <c r="D42" s="180"/>
      <c r="E42" s="91"/>
      <c r="F42" s="91"/>
      <c r="G42" s="91"/>
      <c r="H42" s="91"/>
      <c r="I42" s="91"/>
      <c r="J42" s="91"/>
      <c r="K42" s="91"/>
      <c r="L42" s="91"/>
      <c r="M42" s="91"/>
      <c r="N42" s="20"/>
      <c r="O42" s="91"/>
      <c r="P42" s="94" t="s">
        <v>38</v>
      </c>
      <c r="Q42" s="10">
        <v>0.1</v>
      </c>
      <c r="R42" s="10">
        <v>0.1</v>
      </c>
      <c r="S42" s="10">
        <v>0.1</v>
      </c>
      <c r="T42" s="10">
        <v>0.1</v>
      </c>
      <c r="U42" s="10">
        <v>0.1</v>
      </c>
      <c r="V42" s="10">
        <v>0.1</v>
      </c>
      <c r="W42" s="10">
        <v>0.1</v>
      </c>
      <c r="X42" s="10">
        <v>0.1</v>
      </c>
      <c r="Y42" s="10">
        <v>0.1</v>
      </c>
      <c r="Z42" s="10">
        <v>0.1</v>
      </c>
      <c r="AA42" s="10">
        <v>0.1</v>
      </c>
      <c r="AB42" s="10">
        <f t="shared" si="22"/>
        <v>1.1000000000000001</v>
      </c>
      <c r="AD42" s="2"/>
    </row>
    <row r="43" spans="1:34" s="44" customFormat="1" ht="76.5" hidden="1" x14ac:dyDescent="0.2">
      <c r="A43" s="99"/>
      <c r="B43" s="97"/>
      <c r="C43" s="91"/>
      <c r="D43" s="180"/>
      <c r="E43" s="91"/>
      <c r="F43" s="91"/>
      <c r="G43" s="91"/>
      <c r="H43" s="91"/>
      <c r="I43" s="91"/>
      <c r="J43" s="91"/>
      <c r="K43" s="91"/>
      <c r="L43" s="91"/>
      <c r="M43" s="91"/>
      <c r="N43" s="20"/>
      <c r="O43" s="91"/>
      <c r="P43" s="92" t="s">
        <v>41</v>
      </c>
      <c r="Q43" s="84">
        <f t="shared" ref="Q43:AA43" si="26">Q70+Q73+Q76+Q79</f>
        <v>140</v>
      </c>
      <c r="R43" s="84">
        <f t="shared" si="26"/>
        <v>15</v>
      </c>
      <c r="S43" s="84">
        <f t="shared" si="26"/>
        <v>15</v>
      </c>
      <c r="T43" s="84">
        <f t="shared" si="26"/>
        <v>12</v>
      </c>
      <c r="U43" s="84">
        <f t="shared" si="26"/>
        <v>12</v>
      </c>
      <c r="V43" s="84">
        <f t="shared" si="26"/>
        <v>13</v>
      </c>
      <c r="W43" s="84">
        <f t="shared" si="26"/>
        <v>13</v>
      </c>
      <c r="X43" s="84">
        <f t="shared" si="26"/>
        <v>13</v>
      </c>
      <c r="Y43" s="84">
        <f t="shared" si="26"/>
        <v>14</v>
      </c>
      <c r="Z43" s="84">
        <f t="shared" si="26"/>
        <v>14</v>
      </c>
      <c r="AA43" s="84">
        <f t="shared" si="26"/>
        <v>14</v>
      </c>
      <c r="AB43" s="84">
        <f t="shared" si="22"/>
        <v>275</v>
      </c>
      <c r="AD43" s="2"/>
    </row>
    <row r="44" spans="1:34" s="44" customFormat="1" ht="106.5" hidden="1" customHeight="1" x14ac:dyDescent="0.2">
      <c r="A44" s="99"/>
      <c r="B44" s="97"/>
      <c r="C44" s="91"/>
      <c r="D44" s="180"/>
      <c r="E44" s="91"/>
      <c r="F44" s="91"/>
      <c r="G44" s="91"/>
      <c r="H44" s="91"/>
      <c r="I44" s="91"/>
      <c r="J44" s="91"/>
      <c r="K44" s="91"/>
      <c r="L44" s="91"/>
      <c r="M44" s="91"/>
      <c r="N44" s="20"/>
      <c r="O44" s="91"/>
      <c r="P44" s="92" t="s">
        <v>42</v>
      </c>
      <c r="Q44" s="84">
        <v>9</v>
      </c>
      <c r="R44" s="84">
        <v>9</v>
      </c>
      <c r="S44" s="84">
        <v>9</v>
      </c>
      <c r="T44" s="84">
        <v>9</v>
      </c>
      <c r="U44" s="84">
        <v>9</v>
      </c>
      <c r="V44" s="84">
        <v>9</v>
      </c>
      <c r="W44" s="84">
        <v>9</v>
      </c>
      <c r="X44" s="84">
        <v>9</v>
      </c>
      <c r="Y44" s="84">
        <v>9</v>
      </c>
      <c r="Z44" s="84">
        <v>9</v>
      </c>
      <c r="AA44" s="84">
        <v>9</v>
      </c>
      <c r="AB44" s="84">
        <f t="shared" si="22"/>
        <v>99</v>
      </c>
      <c r="AD44" s="2"/>
    </row>
    <row r="45" spans="1:34" s="44" customFormat="1" ht="63.75" hidden="1" customHeight="1" x14ac:dyDescent="0.2">
      <c r="A45" s="100"/>
      <c r="B45" s="98"/>
      <c r="C45" s="93"/>
      <c r="D45" s="176"/>
      <c r="E45" s="93"/>
      <c r="F45" s="93"/>
      <c r="G45" s="93"/>
      <c r="H45" s="93"/>
      <c r="I45" s="93"/>
      <c r="J45" s="93"/>
      <c r="K45" s="93"/>
      <c r="L45" s="93"/>
      <c r="M45" s="93"/>
      <c r="N45" s="21"/>
      <c r="O45" s="91"/>
      <c r="P45" s="82" t="s">
        <v>43</v>
      </c>
      <c r="Q45" s="88">
        <f t="shared" ref="Q45:AA45" si="27">Q82+Q85</f>
        <v>2</v>
      </c>
      <c r="R45" s="88">
        <f t="shared" si="27"/>
        <v>2</v>
      </c>
      <c r="S45" s="88">
        <f t="shared" si="27"/>
        <v>2</v>
      </c>
      <c r="T45" s="88">
        <f t="shared" si="27"/>
        <v>2</v>
      </c>
      <c r="U45" s="88">
        <f t="shared" si="27"/>
        <v>2</v>
      </c>
      <c r="V45" s="88">
        <f t="shared" si="27"/>
        <v>2</v>
      </c>
      <c r="W45" s="88">
        <f t="shared" si="27"/>
        <v>2</v>
      </c>
      <c r="X45" s="88">
        <f t="shared" si="27"/>
        <v>2</v>
      </c>
      <c r="Y45" s="88">
        <f t="shared" si="27"/>
        <v>2</v>
      </c>
      <c r="Z45" s="88">
        <f t="shared" si="27"/>
        <v>2</v>
      </c>
      <c r="AA45" s="88">
        <f t="shared" si="27"/>
        <v>2</v>
      </c>
      <c r="AB45" s="88">
        <f t="shared" si="22"/>
        <v>22</v>
      </c>
      <c r="AD45" s="2"/>
    </row>
    <row r="46" spans="1:34" s="44" customFormat="1" ht="104.25" customHeight="1" x14ac:dyDescent="0.2">
      <c r="A46" s="198" t="s">
        <v>137</v>
      </c>
      <c r="B46" s="94" t="s">
        <v>14</v>
      </c>
      <c r="C46" s="163">
        <f t="shared" ref="C46:C63" si="28">SUM(D46:N46)</f>
        <v>2680759.56</v>
      </c>
      <c r="D46" s="177">
        <f t="shared" ref="D46:N46" si="29">D47+D48</f>
        <v>797008.04</v>
      </c>
      <c r="E46" s="163">
        <f t="shared" si="29"/>
        <v>154102.56</v>
      </c>
      <c r="F46" s="163">
        <f t="shared" si="29"/>
        <v>154102.56</v>
      </c>
      <c r="G46" s="163">
        <f t="shared" si="29"/>
        <v>196943.3</v>
      </c>
      <c r="H46" s="163">
        <f t="shared" si="29"/>
        <v>196943.3</v>
      </c>
      <c r="I46" s="163">
        <f t="shared" si="29"/>
        <v>196943.3</v>
      </c>
      <c r="J46" s="163">
        <f t="shared" si="29"/>
        <v>196943.3</v>
      </c>
      <c r="K46" s="163">
        <f t="shared" si="29"/>
        <v>196943.3</v>
      </c>
      <c r="L46" s="163">
        <f t="shared" si="29"/>
        <v>196943.3</v>
      </c>
      <c r="M46" s="163">
        <f t="shared" si="29"/>
        <v>196943.3</v>
      </c>
      <c r="N46" s="163">
        <f t="shared" si="29"/>
        <v>196943.3</v>
      </c>
      <c r="O46" s="214"/>
      <c r="P46" s="92" t="s">
        <v>34</v>
      </c>
      <c r="Q46" s="84">
        <v>1</v>
      </c>
      <c r="R46" s="84">
        <v>1</v>
      </c>
      <c r="S46" s="84">
        <v>1</v>
      </c>
      <c r="T46" s="84">
        <v>1</v>
      </c>
      <c r="U46" s="84">
        <v>1</v>
      </c>
      <c r="V46" s="84">
        <v>1</v>
      </c>
      <c r="W46" s="84">
        <v>1</v>
      </c>
      <c r="X46" s="84">
        <v>1</v>
      </c>
      <c r="Y46" s="84">
        <v>1</v>
      </c>
      <c r="Z46" s="84">
        <v>1</v>
      </c>
      <c r="AA46" s="84">
        <v>1</v>
      </c>
      <c r="AB46" s="84">
        <f t="shared" si="22"/>
        <v>11</v>
      </c>
      <c r="AD46" s="2"/>
    </row>
    <row r="47" spans="1:34" s="44" customFormat="1" ht="73.5" customHeight="1" x14ac:dyDescent="0.2">
      <c r="A47" s="198"/>
      <c r="B47" s="94" t="s">
        <v>49</v>
      </c>
      <c r="C47" s="163">
        <f t="shared" si="28"/>
        <v>1015946.4</v>
      </c>
      <c r="D47" s="177">
        <v>0</v>
      </c>
      <c r="E47" s="163">
        <v>120200</v>
      </c>
      <c r="F47" s="163">
        <v>120200</v>
      </c>
      <c r="G47" s="163">
        <v>96943.3</v>
      </c>
      <c r="H47" s="163">
        <v>96943.3</v>
      </c>
      <c r="I47" s="163">
        <v>96943.3</v>
      </c>
      <c r="J47" s="163">
        <v>96943.3</v>
      </c>
      <c r="K47" s="163">
        <v>96943.3</v>
      </c>
      <c r="L47" s="163">
        <v>96943.3</v>
      </c>
      <c r="M47" s="163">
        <v>96943.3</v>
      </c>
      <c r="N47" s="163">
        <v>96943.3</v>
      </c>
      <c r="O47" s="214"/>
      <c r="P47" s="92" t="s">
        <v>28</v>
      </c>
      <c r="Q47" s="84">
        <v>1</v>
      </c>
      <c r="R47" s="84">
        <v>1</v>
      </c>
      <c r="S47" s="84">
        <v>1</v>
      </c>
      <c r="T47" s="84">
        <v>1</v>
      </c>
      <c r="U47" s="84">
        <v>1</v>
      </c>
      <c r="V47" s="84">
        <v>1</v>
      </c>
      <c r="W47" s="84">
        <v>1</v>
      </c>
      <c r="X47" s="84">
        <v>1</v>
      </c>
      <c r="Y47" s="84">
        <v>1</v>
      </c>
      <c r="Z47" s="84">
        <v>1</v>
      </c>
      <c r="AA47" s="84">
        <v>1</v>
      </c>
      <c r="AB47" s="84">
        <f>AA47</f>
        <v>1</v>
      </c>
      <c r="AD47" s="2"/>
    </row>
    <row r="48" spans="1:34" s="44" customFormat="1" ht="71.25" customHeight="1" x14ac:dyDescent="0.2">
      <c r="A48" s="198"/>
      <c r="B48" s="94" t="s">
        <v>15</v>
      </c>
      <c r="C48" s="163">
        <f t="shared" si="28"/>
        <v>1664813.16</v>
      </c>
      <c r="D48" s="177">
        <v>797008.04</v>
      </c>
      <c r="E48" s="163">
        <f t="shared" ref="E48:F48" si="30">(E47/78*100)-E47</f>
        <v>33902.559999999998</v>
      </c>
      <c r="F48" s="163">
        <f t="shared" si="30"/>
        <v>33902.559999999998</v>
      </c>
      <c r="G48" s="163">
        <v>100000</v>
      </c>
      <c r="H48" s="163">
        <v>100000</v>
      </c>
      <c r="I48" s="163">
        <v>100000</v>
      </c>
      <c r="J48" s="163">
        <v>100000</v>
      </c>
      <c r="K48" s="163">
        <v>100000</v>
      </c>
      <c r="L48" s="163">
        <v>100000</v>
      </c>
      <c r="M48" s="163">
        <v>100000</v>
      </c>
      <c r="N48" s="163">
        <v>100000</v>
      </c>
      <c r="O48" s="207"/>
      <c r="P48" s="92" t="s">
        <v>35</v>
      </c>
      <c r="Q48" s="84">
        <v>20</v>
      </c>
      <c r="R48" s="84">
        <v>20</v>
      </c>
      <c r="S48" s="84">
        <v>20</v>
      </c>
      <c r="T48" s="84">
        <v>20</v>
      </c>
      <c r="U48" s="84">
        <v>20</v>
      </c>
      <c r="V48" s="84">
        <v>20</v>
      </c>
      <c r="W48" s="84">
        <v>20</v>
      </c>
      <c r="X48" s="84">
        <v>20</v>
      </c>
      <c r="Y48" s="84">
        <v>20</v>
      </c>
      <c r="Z48" s="84">
        <v>20</v>
      </c>
      <c r="AA48" s="84">
        <v>20</v>
      </c>
      <c r="AB48" s="84">
        <f>AA48</f>
        <v>20</v>
      </c>
      <c r="AD48" s="2"/>
    </row>
    <row r="49" spans="1:30" s="44" customFormat="1" ht="31.5" customHeight="1" x14ac:dyDescent="0.2">
      <c r="A49" s="202" t="s">
        <v>140</v>
      </c>
      <c r="B49" s="94" t="s">
        <v>14</v>
      </c>
      <c r="C49" s="163">
        <f t="shared" si="28"/>
        <v>302554.64</v>
      </c>
      <c r="D49" s="177">
        <f t="shared" ref="D49:N49" si="31">D50+D51</f>
        <v>115000</v>
      </c>
      <c r="E49" s="163">
        <f t="shared" si="31"/>
        <v>15000</v>
      </c>
      <c r="F49" s="163">
        <f t="shared" si="31"/>
        <v>15000</v>
      </c>
      <c r="G49" s="163">
        <f t="shared" si="31"/>
        <v>19694.330000000002</v>
      </c>
      <c r="H49" s="163">
        <f t="shared" si="31"/>
        <v>19694.330000000002</v>
      </c>
      <c r="I49" s="163">
        <f t="shared" si="31"/>
        <v>19694.330000000002</v>
      </c>
      <c r="J49" s="163">
        <f t="shared" si="31"/>
        <v>19694.330000000002</v>
      </c>
      <c r="K49" s="163">
        <f t="shared" si="31"/>
        <v>19694.330000000002</v>
      </c>
      <c r="L49" s="163">
        <f t="shared" si="31"/>
        <v>19694.330000000002</v>
      </c>
      <c r="M49" s="163">
        <f t="shared" si="31"/>
        <v>19694.330000000002</v>
      </c>
      <c r="N49" s="163">
        <f t="shared" si="31"/>
        <v>19694.330000000002</v>
      </c>
      <c r="O49" s="96"/>
      <c r="P49" s="204" t="s">
        <v>40</v>
      </c>
      <c r="Q49" s="212">
        <v>1</v>
      </c>
      <c r="R49" s="212">
        <v>1</v>
      </c>
      <c r="S49" s="212">
        <v>1</v>
      </c>
      <c r="T49" s="212">
        <v>1</v>
      </c>
      <c r="U49" s="212">
        <v>1</v>
      </c>
      <c r="V49" s="212">
        <v>1</v>
      </c>
      <c r="W49" s="212">
        <v>1</v>
      </c>
      <c r="X49" s="212">
        <v>1</v>
      </c>
      <c r="Y49" s="212">
        <v>1</v>
      </c>
      <c r="Z49" s="212">
        <v>1</v>
      </c>
      <c r="AA49" s="212">
        <v>1</v>
      </c>
      <c r="AB49" s="212">
        <f>SUM(Q49:AA51)</f>
        <v>11</v>
      </c>
      <c r="AC49" s="23"/>
      <c r="AD49" s="2"/>
    </row>
    <row r="50" spans="1:30" s="44" customFormat="1" ht="96" customHeight="1" x14ac:dyDescent="0.2">
      <c r="A50" s="202"/>
      <c r="B50" s="94" t="s">
        <v>49</v>
      </c>
      <c r="C50" s="163">
        <f t="shared" si="28"/>
        <v>112654.64</v>
      </c>
      <c r="D50" s="177">
        <v>11700</v>
      </c>
      <c r="E50" s="163">
        <v>11700</v>
      </c>
      <c r="F50" s="163">
        <v>11700</v>
      </c>
      <c r="G50" s="163">
        <v>9694.33</v>
      </c>
      <c r="H50" s="163">
        <v>9694.33</v>
      </c>
      <c r="I50" s="163">
        <v>9694.33</v>
      </c>
      <c r="J50" s="163">
        <v>9694.33</v>
      </c>
      <c r="K50" s="163">
        <v>9694.33</v>
      </c>
      <c r="L50" s="163">
        <v>9694.33</v>
      </c>
      <c r="M50" s="163">
        <v>9694.33</v>
      </c>
      <c r="N50" s="163">
        <v>9694.33</v>
      </c>
      <c r="O50" s="97"/>
      <c r="P50" s="204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3"/>
      <c r="AD50" s="2"/>
    </row>
    <row r="51" spans="1:30" s="44" customFormat="1" ht="102" customHeight="1" x14ac:dyDescent="0.2">
      <c r="A51" s="202"/>
      <c r="B51" s="94" t="s">
        <v>15</v>
      </c>
      <c r="C51" s="163">
        <f t="shared" si="28"/>
        <v>189900</v>
      </c>
      <c r="D51" s="177">
        <f>(D50/78*100)-D50+100000</f>
        <v>103300</v>
      </c>
      <c r="E51" s="163">
        <f t="shared" ref="E51:F51" si="32">(E50/78*100)-E50</f>
        <v>3300</v>
      </c>
      <c r="F51" s="163">
        <f t="shared" si="32"/>
        <v>3300</v>
      </c>
      <c r="G51" s="163">
        <v>10000</v>
      </c>
      <c r="H51" s="163">
        <v>10000</v>
      </c>
      <c r="I51" s="163">
        <v>10000</v>
      </c>
      <c r="J51" s="163">
        <v>10000</v>
      </c>
      <c r="K51" s="163">
        <v>10000</v>
      </c>
      <c r="L51" s="163">
        <v>10000</v>
      </c>
      <c r="M51" s="163">
        <v>10000</v>
      </c>
      <c r="N51" s="163">
        <v>10000</v>
      </c>
      <c r="O51" s="98"/>
      <c r="P51" s="205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3"/>
      <c r="AD51" s="2"/>
    </row>
    <row r="52" spans="1:30" s="44" customFormat="1" ht="35.25" customHeight="1" x14ac:dyDescent="0.2">
      <c r="A52" s="205" t="s">
        <v>141</v>
      </c>
      <c r="B52" s="98" t="s">
        <v>14</v>
      </c>
      <c r="C52" s="165">
        <f t="shared" si="28"/>
        <v>33787825.07</v>
      </c>
      <c r="D52" s="176">
        <f t="shared" ref="D52:N52" si="33">D53+D54</f>
        <v>18917672.329999998</v>
      </c>
      <c r="E52" s="165">
        <f t="shared" si="33"/>
        <v>1308437.17</v>
      </c>
      <c r="F52" s="165">
        <f t="shared" si="33"/>
        <v>1308437.17</v>
      </c>
      <c r="G52" s="165">
        <f t="shared" si="33"/>
        <v>1531659.8</v>
      </c>
      <c r="H52" s="165">
        <f t="shared" si="33"/>
        <v>1531659.8</v>
      </c>
      <c r="I52" s="165">
        <f t="shared" si="33"/>
        <v>1531659.8</v>
      </c>
      <c r="J52" s="165">
        <f t="shared" si="33"/>
        <v>1531659.8</v>
      </c>
      <c r="K52" s="165">
        <f t="shared" si="33"/>
        <v>1531659.8</v>
      </c>
      <c r="L52" s="165">
        <f t="shared" si="33"/>
        <v>1531659.8</v>
      </c>
      <c r="M52" s="165">
        <f t="shared" si="33"/>
        <v>1531659.8</v>
      </c>
      <c r="N52" s="165">
        <f t="shared" si="33"/>
        <v>1531659.8</v>
      </c>
      <c r="O52" s="97"/>
      <c r="P52" s="203" t="s">
        <v>40</v>
      </c>
      <c r="Q52" s="210">
        <f t="shared" ref="Q52:AA52" si="34">(D52/300000)+1</f>
        <v>64</v>
      </c>
      <c r="R52" s="210">
        <f t="shared" si="34"/>
        <v>5</v>
      </c>
      <c r="S52" s="210">
        <f t="shared" si="34"/>
        <v>5</v>
      </c>
      <c r="T52" s="210">
        <f t="shared" si="34"/>
        <v>6</v>
      </c>
      <c r="U52" s="210">
        <f t="shared" si="34"/>
        <v>6</v>
      </c>
      <c r="V52" s="210">
        <f t="shared" si="34"/>
        <v>6</v>
      </c>
      <c r="W52" s="210">
        <f t="shared" si="34"/>
        <v>6</v>
      </c>
      <c r="X52" s="210">
        <f t="shared" si="34"/>
        <v>6</v>
      </c>
      <c r="Y52" s="210">
        <f t="shared" si="34"/>
        <v>6</v>
      </c>
      <c r="Z52" s="210">
        <f t="shared" si="34"/>
        <v>6</v>
      </c>
      <c r="AA52" s="210">
        <f t="shared" si="34"/>
        <v>6</v>
      </c>
      <c r="AB52" s="210">
        <f>SUM(Q52:AA54)</f>
        <v>122</v>
      </c>
      <c r="AC52" s="23"/>
      <c r="AD52" s="2"/>
    </row>
    <row r="53" spans="1:30" s="44" customFormat="1" ht="90" customHeight="1" x14ac:dyDescent="0.2">
      <c r="A53" s="202"/>
      <c r="B53" s="94" t="s">
        <v>49</v>
      </c>
      <c r="C53" s="163">
        <f t="shared" si="28"/>
        <v>6754278.4000000004</v>
      </c>
      <c r="D53" s="177">
        <v>1321000</v>
      </c>
      <c r="E53" s="163">
        <v>390000</v>
      </c>
      <c r="F53" s="163">
        <v>390000</v>
      </c>
      <c r="G53" s="163">
        <v>581659.80000000005</v>
      </c>
      <c r="H53" s="163">
        <v>581659.80000000005</v>
      </c>
      <c r="I53" s="163">
        <v>581659.80000000005</v>
      </c>
      <c r="J53" s="163">
        <v>581659.80000000005</v>
      </c>
      <c r="K53" s="163">
        <v>581659.80000000005</v>
      </c>
      <c r="L53" s="163">
        <v>581659.80000000005</v>
      </c>
      <c r="M53" s="163">
        <v>581659.80000000005</v>
      </c>
      <c r="N53" s="163">
        <v>581659.80000000005</v>
      </c>
      <c r="O53" s="97"/>
      <c r="P53" s="204"/>
      <c r="Q53" s="210"/>
      <c r="R53" s="210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3"/>
      <c r="AD53" s="2"/>
    </row>
    <row r="54" spans="1:30" s="44" customFormat="1" ht="60" customHeight="1" x14ac:dyDescent="0.2">
      <c r="A54" s="202"/>
      <c r="B54" s="94" t="s">
        <v>15</v>
      </c>
      <c r="C54" s="163">
        <f t="shared" si="28"/>
        <v>27033546.670000002</v>
      </c>
      <c r="D54" s="177">
        <f>372589.73+17224082.6</f>
        <v>17596672.329999998</v>
      </c>
      <c r="E54" s="163">
        <v>918437.17</v>
      </c>
      <c r="F54" s="163">
        <v>918437.17</v>
      </c>
      <c r="G54" s="163">
        <v>950000</v>
      </c>
      <c r="H54" s="163">
        <v>950000</v>
      </c>
      <c r="I54" s="163">
        <v>950000</v>
      </c>
      <c r="J54" s="163">
        <v>950000</v>
      </c>
      <c r="K54" s="163">
        <v>950000</v>
      </c>
      <c r="L54" s="163">
        <v>950000</v>
      </c>
      <c r="M54" s="163">
        <v>950000</v>
      </c>
      <c r="N54" s="163">
        <v>950000</v>
      </c>
      <c r="O54" s="97"/>
      <c r="P54" s="205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3"/>
      <c r="AD54" s="2"/>
    </row>
    <row r="55" spans="1:30" s="44" customFormat="1" ht="25.5" customHeight="1" x14ac:dyDescent="0.2">
      <c r="A55" s="202" t="s">
        <v>143</v>
      </c>
      <c r="B55" s="94" t="s">
        <v>14</v>
      </c>
      <c r="C55" s="163">
        <f t="shared" si="28"/>
        <v>941619.36</v>
      </c>
      <c r="D55" s="177">
        <f t="shared" ref="D55:N55" si="35">D56+D57</f>
        <v>0</v>
      </c>
      <c r="E55" s="163">
        <f t="shared" si="35"/>
        <v>76923.08</v>
      </c>
      <c r="F55" s="163">
        <f t="shared" si="35"/>
        <v>76923.08</v>
      </c>
      <c r="G55" s="163">
        <f t="shared" si="35"/>
        <v>98471.65</v>
      </c>
      <c r="H55" s="163">
        <f t="shared" si="35"/>
        <v>98471.65</v>
      </c>
      <c r="I55" s="163">
        <f t="shared" si="35"/>
        <v>98471.65</v>
      </c>
      <c r="J55" s="163">
        <f t="shared" si="35"/>
        <v>98471.65</v>
      </c>
      <c r="K55" s="163">
        <f t="shared" si="35"/>
        <v>98471.65</v>
      </c>
      <c r="L55" s="163">
        <f t="shared" si="35"/>
        <v>98471.65</v>
      </c>
      <c r="M55" s="163">
        <f t="shared" si="35"/>
        <v>98471.65</v>
      </c>
      <c r="N55" s="163">
        <f t="shared" si="35"/>
        <v>98471.65</v>
      </c>
      <c r="O55" s="97"/>
      <c r="P55" s="203" t="s">
        <v>40</v>
      </c>
      <c r="Q55" s="210">
        <v>1</v>
      </c>
      <c r="R55" s="210">
        <v>1</v>
      </c>
      <c r="S55" s="210">
        <v>1</v>
      </c>
      <c r="T55" s="210">
        <v>1</v>
      </c>
      <c r="U55" s="210">
        <v>1</v>
      </c>
      <c r="V55" s="210">
        <v>1</v>
      </c>
      <c r="W55" s="210">
        <v>1</v>
      </c>
      <c r="X55" s="210">
        <v>1</v>
      </c>
      <c r="Y55" s="210">
        <v>1</v>
      </c>
      <c r="Z55" s="210">
        <v>1</v>
      </c>
      <c r="AA55" s="210">
        <v>1</v>
      </c>
      <c r="AB55" s="210">
        <f>SUM(Q55:AA57)</f>
        <v>11</v>
      </c>
      <c r="AC55" s="23"/>
      <c r="AD55" s="2"/>
    </row>
    <row r="56" spans="1:30" s="44" customFormat="1" ht="152.25" customHeight="1" x14ac:dyDescent="0.2">
      <c r="A56" s="202"/>
      <c r="B56" s="94" t="s">
        <v>49</v>
      </c>
      <c r="C56" s="163">
        <f t="shared" si="28"/>
        <v>507773.2</v>
      </c>
      <c r="D56" s="177">
        <v>0</v>
      </c>
      <c r="E56" s="163">
        <v>60000</v>
      </c>
      <c r="F56" s="163">
        <v>60000</v>
      </c>
      <c r="G56" s="163">
        <v>48471.65</v>
      </c>
      <c r="H56" s="163">
        <v>48471.65</v>
      </c>
      <c r="I56" s="163">
        <v>48471.65</v>
      </c>
      <c r="J56" s="163">
        <v>48471.65</v>
      </c>
      <c r="K56" s="163">
        <v>48471.65</v>
      </c>
      <c r="L56" s="163">
        <v>48471.65</v>
      </c>
      <c r="M56" s="163">
        <v>48471.65</v>
      </c>
      <c r="N56" s="163">
        <v>48471.65</v>
      </c>
      <c r="O56" s="97"/>
      <c r="P56" s="204"/>
      <c r="Q56" s="210"/>
      <c r="R56" s="210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3"/>
      <c r="AD56" s="2"/>
    </row>
    <row r="57" spans="1:30" s="44" customFormat="1" ht="86.25" customHeight="1" x14ac:dyDescent="0.2">
      <c r="A57" s="202"/>
      <c r="B57" s="94" t="s">
        <v>15</v>
      </c>
      <c r="C57" s="163">
        <f t="shared" si="28"/>
        <v>433846.16</v>
      </c>
      <c r="D57" s="177">
        <f>(D56/78*100)-D56</f>
        <v>0</v>
      </c>
      <c r="E57" s="163">
        <f t="shared" ref="E57:F57" si="36">(E56/78*100)-E56</f>
        <v>16923.080000000002</v>
      </c>
      <c r="F57" s="163">
        <f t="shared" si="36"/>
        <v>16923.080000000002</v>
      </c>
      <c r="G57" s="163">
        <v>50000</v>
      </c>
      <c r="H57" s="163">
        <v>50000</v>
      </c>
      <c r="I57" s="163">
        <v>50000</v>
      </c>
      <c r="J57" s="163">
        <v>50000</v>
      </c>
      <c r="K57" s="163">
        <v>50000</v>
      </c>
      <c r="L57" s="163">
        <v>50000</v>
      </c>
      <c r="M57" s="163">
        <v>50000</v>
      </c>
      <c r="N57" s="163">
        <v>50000</v>
      </c>
      <c r="O57" s="97"/>
      <c r="P57" s="205"/>
      <c r="Q57" s="210"/>
      <c r="R57" s="210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3"/>
      <c r="AD57" s="2"/>
    </row>
    <row r="58" spans="1:30" s="44" customFormat="1" ht="25.5" customHeight="1" x14ac:dyDescent="0.2">
      <c r="A58" s="202" t="s">
        <v>148</v>
      </c>
      <c r="B58" s="94" t="s">
        <v>17</v>
      </c>
      <c r="C58" s="163">
        <f t="shared" si="28"/>
        <v>2159441.17</v>
      </c>
      <c r="D58" s="177">
        <f t="shared" ref="D58:N58" si="37">D59+D60</f>
        <v>1217821.81</v>
      </c>
      <c r="E58" s="163">
        <f t="shared" si="37"/>
        <v>76923.08</v>
      </c>
      <c r="F58" s="163">
        <f t="shared" si="37"/>
        <v>76923.08</v>
      </c>
      <c r="G58" s="163">
        <f t="shared" si="37"/>
        <v>98471.65</v>
      </c>
      <c r="H58" s="163">
        <f t="shared" si="37"/>
        <v>98471.65</v>
      </c>
      <c r="I58" s="163">
        <f t="shared" si="37"/>
        <v>98471.65</v>
      </c>
      <c r="J58" s="163">
        <f t="shared" si="37"/>
        <v>98471.65</v>
      </c>
      <c r="K58" s="163">
        <f t="shared" si="37"/>
        <v>98471.65</v>
      </c>
      <c r="L58" s="163">
        <f t="shared" si="37"/>
        <v>98471.65</v>
      </c>
      <c r="M58" s="163">
        <f t="shared" si="37"/>
        <v>98471.65</v>
      </c>
      <c r="N58" s="163">
        <f t="shared" si="37"/>
        <v>98471.65</v>
      </c>
      <c r="O58" s="97"/>
      <c r="P58" s="203" t="s">
        <v>40</v>
      </c>
      <c r="Q58" s="200">
        <v>1</v>
      </c>
      <c r="R58" s="200">
        <v>1</v>
      </c>
      <c r="S58" s="200">
        <v>1</v>
      </c>
      <c r="T58" s="200">
        <v>1</v>
      </c>
      <c r="U58" s="200">
        <v>1</v>
      </c>
      <c r="V58" s="200">
        <v>1</v>
      </c>
      <c r="W58" s="200">
        <v>1</v>
      </c>
      <c r="X58" s="200">
        <v>1</v>
      </c>
      <c r="Y58" s="200">
        <v>1</v>
      </c>
      <c r="Z58" s="200">
        <v>1</v>
      </c>
      <c r="AA58" s="200">
        <v>1</v>
      </c>
      <c r="AB58" s="200">
        <f>SUM(Q58:AA60)</f>
        <v>11</v>
      </c>
      <c r="AD58" s="2"/>
    </row>
    <row r="59" spans="1:30" s="44" customFormat="1" ht="108.75" customHeight="1" x14ac:dyDescent="0.2">
      <c r="A59" s="202"/>
      <c r="B59" s="94" t="s">
        <v>49</v>
      </c>
      <c r="C59" s="163">
        <f t="shared" si="28"/>
        <v>521674.2</v>
      </c>
      <c r="D59" s="177">
        <v>13901</v>
      </c>
      <c r="E59" s="163">
        <v>60000</v>
      </c>
      <c r="F59" s="163">
        <v>60000</v>
      </c>
      <c r="G59" s="163">
        <v>48471.65</v>
      </c>
      <c r="H59" s="163">
        <v>48471.65</v>
      </c>
      <c r="I59" s="163">
        <v>48471.65</v>
      </c>
      <c r="J59" s="163">
        <v>48471.65</v>
      </c>
      <c r="K59" s="163">
        <v>48471.65</v>
      </c>
      <c r="L59" s="163">
        <v>48471.65</v>
      </c>
      <c r="M59" s="163">
        <v>48471.65</v>
      </c>
      <c r="N59" s="163">
        <v>48471.65</v>
      </c>
      <c r="O59" s="97"/>
      <c r="P59" s="204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D59" s="2"/>
    </row>
    <row r="60" spans="1:30" s="44" customFormat="1" ht="91.5" customHeight="1" x14ac:dyDescent="0.2">
      <c r="A60" s="202"/>
      <c r="B60" s="94" t="s">
        <v>15</v>
      </c>
      <c r="C60" s="163">
        <f t="shared" si="28"/>
        <v>1637766.97</v>
      </c>
      <c r="D60" s="177">
        <f>3920.81+1200000</f>
        <v>1203920.81</v>
      </c>
      <c r="E60" s="163">
        <f t="shared" ref="E60:F60" si="38">(E59/78*100)-E59</f>
        <v>16923.080000000002</v>
      </c>
      <c r="F60" s="163">
        <f t="shared" si="38"/>
        <v>16923.080000000002</v>
      </c>
      <c r="G60" s="163">
        <v>50000</v>
      </c>
      <c r="H60" s="163">
        <v>50000</v>
      </c>
      <c r="I60" s="163">
        <v>50000</v>
      </c>
      <c r="J60" s="163">
        <v>50000</v>
      </c>
      <c r="K60" s="163">
        <v>50000</v>
      </c>
      <c r="L60" s="163">
        <v>50000</v>
      </c>
      <c r="M60" s="163">
        <v>50000</v>
      </c>
      <c r="N60" s="163">
        <v>50000</v>
      </c>
      <c r="O60" s="98"/>
      <c r="P60" s="205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D60" s="2"/>
    </row>
    <row r="61" spans="1:30" s="44" customFormat="1" ht="25.5" customHeight="1" x14ac:dyDescent="0.2">
      <c r="A61" s="202" t="s">
        <v>147</v>
      </c>
      <c r="B61" s="94" t="s">
        <v>14</v>
      </c>
      <c r="C61" s="163">
        <f t="shared" si="28"/>
        <v>11200010.640000001</v>
      </c>
      <c r="D61" s="177">
        <f t="shared" ref="D61:N61" si="39">D62+D63</f>
        <v>1900000</v>
      </c>
      <c r="E61" s="163">
        <f t="shared" si="39"/>
        <v>760897.44</v>
      </c>
      <c r="F61" s="163">
        <f t="shared" si="39"/>
        <v>760897.44</v>
      </c>
      <c r="G61" s="163">
        <f t="shared" si="39"/>
        <v>972276.97</v>
      </c>
      <c r="H61" s="163">
        <f t="shared" si="39"/>
        <v>972276.97</v>
      </c>
      <c r="I61" s="163">
        <f t="shared" si="39"/>
        <v>972276.97</v>
      </c>
      <c r="J61" s="163">
        <f t="shared" si="39"/>
        <v>972276.97</v>
      </c>
      <c r="K61" s="163">
        <f t="shared" si="39"/>
        <v>972276.97</v>
      </c>
      <c r="L61" s="163">
        <f t="shared" si="39"/>
        <v>972276.97</v>
      </c>
      <c r="M61" s="163">
        <f t="shared" si="39"/>
        <v>972276.97</v>
      </c>
      <c r="N61" s="163">
        <f t="shared" si="39"/>
        <v>972276.97</v>
      </c>
      <c r="O61" s="96"/>
      <c r="P61" s="202" t="s">
        <v>40</v>
      </c>
      <c r="Q61" s="209">
        <v>1</v>
      </c>
      <c r="R61" s="209">
        <v>1</v>
      </c>
      <c r="S61" s="209">
        <v>1</v>
      </c>
      <c r="T61" s="209">
        <v>1</v>
      </c>
      <c r="U61" s="209">
        <v>1</v>
      </c>
      <c r="V61" s="209">
        <v>1</v>
      </c>
      <c r="W61" s="209">
        <v>1</v>
      </c>
      <c r="X61" s="209">
        <v>1</v>
      </c>
      <c r="Y61" s="209">
        <v>1</v>
      </c>
      <c r="Z61" s="209">
        <v>1</v>
      </c>
      <c r="AA61" s="209">
        <v>1</v>
      </c>
      <c r="AB61" s="201">
        <f>SUM(Q61:AA62)</f>
        <v>11</v>
      </c>
      <c r="AD61" s="2"/>
    </row>
    <row r="62" spans="1:30" s="44" customFormat="1" ht="111.75" customHeight="1" x14ac:dyDescent="0.2">
      <c r="A62" s="202"/>
      <c r="B62" s="94" t="s">
        <v>49</v>
      </c>
      <c r="C62" s="163">
        <f t="shared" si="28"/>
        <v>5015746.16</v>
      </c>
      <c r="D62" s="177">
        <v>0</v>
      </c>
      <c r="E62" s="163">
        <v>593500</v>
      </c>
      <c r="F62" s="163">
        <v>593500</v>
      </c>
      <c r="G62" s="163">
        <v>478593.27</v>
      </c>
      <c r="H62" s="163">
        <v>478593.27</v>
      </c>
      <c r="I62" s="163">
        <v>478593.27</v>
      </c>
      <c r="J62" s="163">
        <v>478593.27</v>
      </c>
      <c r="K62" s="163">
        <v>478593.27</v>
      </c>
      <c r="L62" s="163">
        <v>478593.27</v>
      </c>
      <c r="M62" s="163">
        <v>478593.27</v>
      </c>
      <c r="N62" s="163">
        <v>478593.27</v>
      </c>
      <c r="O62" s="97"/>
      <c r="P62" s="202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200"/>
      <c r="AD62" s="2"/>
    </row>
    <row r="63" spans="1:30" s="44" customFormat="1" ht="101.25" customHeight="1" x14ac:dyDescent="0.2">
      <c r="A63" s="202"/>
      <c r="B63" s="94" t="s">
        <v>15</v>
      </c>
      <c r="C63" s="163">
        <f t="shared" si="28"/>
        <v>6184264.4800000004</v>
      </c>
      <c r="D63" s="177">
        <v>1900000</v>
      </c>
      <c r="E63" s="163">
        <f t="shared" ref="E63:F63" si="40">(E62/78*100)-E62</f>
        <v>167397.44</v>
      </c>
      <c r="F63" s="163">
        <f t="shared" si="40"/>
        <v>167397.44</v>
      </c>
      <c r="G63" s="163">
        <v>493683.7</v>
      </c>
      <c r="H63" s="163">
        <v>493683.7</v>
      </c>
      <c r="I63" s="163">
        <v>493683.7</v>
      </c>
      <c r="J63" s="163">
        <v>493683.7</v>
      </c>
      <c r="K63" s="163">
        <v>493683.7</v>
      </c>
      <c r="L63" s="163">
        <v>493683.7</v>
      </c>
      <c r="M63" s="163">
        <v>493683.7</v>
      </c>
      <c r="N63" s="163">
        <v>493683.7</v>
      </c>
      <c r="O63" s="98"/>
      <c r="P63" s="94" t="s">
        <v>39</v>
      </c>
      <c r="Q63" s="84">
        <v>60</v>
      </c>
      <c r="R63" s="84">
        <v>60</v>
      </c>
      <c r="S63" s="84">
        <v>60</v>
      </c>
      <c r="T63" s="84">
        <v>60</v>
      </c>
      <c r="U63" s="84">
        <v>60</v>
      </c>
      <c r="V63" s="84">
        <v>60</v>
      </c>
      <c r="W63" s="84">
        <v>60</v>
      </c>
      <c r="X63" s="84">
        <v>60</v>
      </c>
      <c r="Y63" s="84">
        <v>60</v>
      </c>
      <c r="Z63" s="84">
        <v>60</v>
      </c>
      <c r="AA63" s="84">
        <v>60</v>
      </c>
      <c r="AB63" s="84">
        <f>SUM(Q63:AA63)</f>
        <v>660</v>
      </c>
      <c r="AD63" s="2"/>
    </row>
    <row r="64" spans="1:30" s="44" customFormat="1" ht="34.5" customHeight="1" x14ac:dyDescent="0.2">
      <c r="A64" s="202" t="s">
        <v>205</v>
      </c>
      <c r="B64" s="94" t="s">
        <v>14</v>
      </c>
      <c r="C64" s="102">
        <f t="shared" ref="C64:C77" si="41">SUM(D64:N64)</f>
        <v>3400000</v>
      </c>
      <c r="D64" s="177">
        <f t="shared" ref="D64:N64" si="42">D65+D66</f>
        <v>3400000</v>
      </c>
      <c r="E64" s="102">
        <f t="shared" si="42"/>
        <v>0</v>
      </c>
      <c r="F64" s="102">
        <f t="shared" si="42"/>
        <v>0</v>
      </c>
      <c r="G64" s="102">
        <f t="shared" si="42"/>
        <v>0</v>
      </c>
      <c r="H64" s="102">
        <f t="shared" si="42"/>
        <v>0</v>
      </c>
      <c r="I64" s="102">
        <f t="shared" si="42"/>
        <v>0</v>
      </c>
      <c r="J64" s="102">
        <f t="shared" si="42"/>
        <v>0</v>
      </c>
      <c r="K64" s="102">
        <f t="shared" si="42"/>
        <v>0</v>
      </c>
      <c r="L64" s="102">
        <f t="shared" si="42"/>
        <v>0</v>
      </c>
      <c r="M64" s="102">
        <f t="shared" si="42"/>
        <v>0</v>
      </c>
      <c r="N64" s="102">
        <f t="shared" si="42"/>
        <v>0</v>
      </c>
      <c r="O64" s="97"/>
      <c r="P64" s="204" t="s">
        <v>40</v>
      </c>
      <c r="Q64" s="201">
        <f>(D64/100000)</f>
        <v>34</v>
      </c>
      <c r="R64" s="201">
        <f>(E64/200000)</f>
        <v>0</v>
      </c>
      <c r="S64" s="201">
        <f>(F64/200000)</f>
        <v>0</v>
      </c>
      <c r="T64" s="201">
        <f t="shared" ref="T64:AA64" si="43">G64/200000</f>
        <v>0</v>
      </c>
      <c r="U64" s="201">
        <f t="shared" si="43"/>
        <v>0</v>
      </c>
      <c r="V64" s="201">
        <f t="shared" si="43"/>
        <v>0</v>
      </c>
      <c r="W64" s="201">
        <f t="shared" si="43"/>
        <v>0</v>
      </c>
      <c r="X64" s="201">
        <f t="shared" si="43"/>
        <v>0</v>
      </c>
      <c r="Y64" s="201">
        <f t="shared" si="43"/>
        <v>0</v>
      </c>
      <c r="Z64" s="201">
        <f t="shared" si="43"/>
        <v>0</v>
      </c>
      <c r="AA64" s="201">
        <f t="shared" si="43"/>
        <v>0</v>
      </c>
      <c r="AB64" s="201">
        <f>SUM(Q64:AA66)</f>
        <v>34</v>
      </c>
      <c r="AD64" s="2"/>
    </row>
    <row r="65" spans="1:30" s="44" customFormat="1" ht="63" customHeight="1" x14ac:dyDescent="0.2">
      <c r="A65" s="202"/>
      <c r="B65" s="94" t="s">
        <v>49</v>
      </c>
      <c r="C65" s="102">
        <f t="shared" si="41"/>
        <v>0</v>
      </c>
      <c r="D65" s="176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7"/>
      <c r="P65" s="204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D65" s="2"/>
    </row>
    <row r="66" spans="1:30" s="44" customFormat="1" ht="90.75" customHeight="1" x14ac:dyDescent="0.2">
      <c r="A66" s="202"/>
      <c r="B66" s="94" t="s">
        <v>15</v>
      </c>
      <c r="C66" s="102">
        <f t="shared" si="41"/>
        <v>3400000</v>
      </c>
      <c r="D66" s="176">
        <v>3400000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7"/>
      <c r="P66" s="205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D66" s="2"/>
    </row>
    <row r="67" spans="1:30" s="44" customFormat="1" ht="34.5" customHeight="1" x14ac:dyDescent="0.2">
      <c r="A67" s="202" t="s">
        <v>206</v>
      </c>
      <c r="B67" s="94" t="s">
        <v>14</v>
      </c>
      <c r="C67" s="102">
        <f t="shared" si="41"/>
        <v>900000</v>
      </c>
      <c r="D67" s="177">
        <f t="shared" ref="D67:N67" si="44">D68+D69</f>
        <v>900000</v>
      </c>
      <c r="E67" s="102">
        <f t="shared" si="44"/>
        <v>0</v>
      </c>
      <c r="F67" s="102">
        <f t="shared" si="44"/>
        <v>0</v>
      </c>
      <c r="G67" s="102">
        <f t="shared" si="44"/>
        <v>0</v>
      </c>
      <c r="H67" s="102">
        <f t="shared" si="44"/>
        <v>0</v>
      </c>
      <c r="I67" s="102">
        <f t="shared" si="44"/>
        <v>0</v>
      </c>
      <c r="J67" s="102">
        <f t="shared" si="44"/>
        <v>0</v>
      </c>
      <c r="K67" s="102">
        <f t="shared" si="44"/>
        <v>0</v>
      </c>
      <c r="L67" s="102">
        <f t="shared" si="44"/>
        <v>0</v>
      </c>
      <c r="M67" s="102">
        <f t="shared" si="44"/>
        <v>0</v>
      </c>
      <c r="N67" s="102">
        <f t="shared" si="44"/>
        <v>0</v>
      </c>
      <c r="O67" s="97"/>
      <c r="P67" s="204" t="s">
        <v>40</v>
      </c>
      <c r="Q67" s="201">
        <f>(D67/10000)</f>
        <v>90</v>
      </c>
      <c r="R67" s="201">
        <f>(E67/200000)</f>
        <v>0</v>
      </c>
      <c r="S67" s="201">
        <f>(F67/200000)</f>
        <v>0</v>
      </c>
      <c r="T67" s="201">
        <f t="shared" ref="T67:AA67" si="45">G67/200000</f>
        <v>0</v>
      </c>
      <c r="U67" s="201">
        <f t="shared" si="45"/>
        <v>0</v>
      </c>
      <c r="V67" s="201">
        <f t="shared" si="45"/>
        <v>0</v>
      </c>
      <c r="W67" s="201">
        <f t="shared" si="45"/>
        <v>0</v>
      </c>
      <c r="X67" s="201">
        <f t="shared" si="45"/>
        <v>0</v>
      </c>
      <c r="Y67" s="201">
        <f t="shared" si="45"/>
        <v>0</v>
      </c>
      <c r="Z67" s="201">
        <f t="shared" si="45"/>
        <v>0</v>
      </c>
      <c r="AA67" s="201">
        <f t="shared" si="45"/>
        <v>0</v>
      </c>
      <c r="AB67" s="201">
        <f>SUM(Q67:AA69)</f>
        <v>90</v>
      </c>
      <c r="AD67" s="2"/>
    </row>
    <row r="68" spans="1:30" s="44" customFormat="1" ht="85.5" customHeight="1" x14ac:dyDescent="0.2">
      <c r="A68" s="202"/>
      <c r="B68" s="94" t="s">
        <v>49</v>
      </c>
      <c r="C68" s="102">
        <f t="shared" si="41"/>
        <v>0</v>
      </c>
      <c r="D68" s="176">
        <v>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7"/>
      <c r="P68" s="204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D68" s="2"/>
    </row>
    <row r="69" spans="1:30" s="44" customFormat="1" ht="81" customHeight="1" x14ac:dyDescent="0.2">
      <c r="A69" s="202"/>
      <c r="B69" s="94" t="s">
        <v>15</v>
      </c>
      <c r="C69" s="102">
        <f t="shared" si="41"/>
        <v>900000</v>
      </c>
      <c r="D69" s="176">
        <v>900000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8"/>
      <c r="P69" s="205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D69" s="2"/>
    </row>
    <row r="70" spans="1:30" s="44" customFormat="1" ht="28.5" customHeight="1" x14ac:dyDescent="0.2">
      <c r="A70" s="205" t="s">
        <v>212</v>
      </c>
      <c r="B70" s="98" t="s">
        <v>14</v>
      </c>
      <c r="C70" s="165">
        <f t="shared" si="41"/>
        <v>34044468.979999997</v>
      </c>
      <c r="D70" s="176">
        <f t="shared" ref="D70:N70" si="46">D71+D72</f>
        <v>24910334.66</v>
      </c>
      <c r="E70" s="165">
        <f t="shared" si="46"/>
        <v>1415974.36</v>
      </c>
      <c r="F70" s="165">
        <f t="shared" si="46"/>
        <v>1415974.36</v>
      </c>
      <c r="G70" s="165">
        <f t="shared" si="46"/>
        <v>787773.2</v>
      </c>
      <c r="H70" s="165">
        <f t="shared" si="46"/>
        <v>787773.2</v>
      </c>
      <c r="I70" s="165">
        <f t="shared" si="46"/>
        <v>787773.2</v>
      </c>
      <c r="J70" s="165">
        <f t="shared" si="46"/>
        <v>787773.2</v>
      </c>
      <c r="K70" s="165">
        <f t="shared" si="46"/>
        <v>787773.2</v>
      </c>
      <c r="L70" s="165">
        <f t="shared" si="46"/>
        <v>787773.2</v>
      </c>
      <c r="M70" s="165">
        <f t="shared" si="46"/>
        <v>787773.2</v>
      </c>
      <c r="N70" s="165">
        <f t="shared" si="46"/>
        <v>787773.2</v>
      </c>
      <c r="O70" s="97"/>
      <c r="P70" s="204" t="s">
        <v>40</v>
      </c>
      <c r="Q70" s="201">
        <f>(D70/200000)</f>
        <v>125</v>
      </c>
      <c r="R70" s="201">
        <f>(E70/200000)+1</f>
        <v>8</v>
      </c>
      <c r="S70" s="201">
        <f>(F70/200000)+1</f>
        <v>8</v>
      </c>
      <c r="T70" s="201">
        <f t="shared" ref="T70:AA70" si="47">G70/200000</f>
        <v>4</v>
      </c>
      <c r="U70" s="201">
        <f t="shared" si="47"/>
        <v>4</v>
      </c>
      <c r="V70" s="201">
        <f t="shared" si="47"/>
        <v>4</v>
      </c>
      <c r="W70" s="201">
        <f t="shared" si="47"/>
        <v>4</v>
      </c>
      <c r="X70" s="201">
        <f t="shared" si="47"/>
        <v>4</v>
      </c>
      <c r="Y70" s="201">
        <f t="shared" si="47"/>
        <v>4</v>
      </c>
      <c r="Z70" s="201">
        <f t="shared" si="47"/>
        <v>4</v>
      </c>
      <c r="AA70" s="201">
        <f t="shared" si="47"/>
        <v>4</v>
      </c>
      <c r="AB70" s="201">
        <f>SUM(Q70:AA72)</f>
        <v>173</v>
      </c>
      <c r="AD70" s="2"/>
    </row>
    <row r="71" spans="1:30" s="44" customFormat="1" ht="73.5" customHeight="1" x14ac:dyDescent="0.2">
      <c r="A71" s="202"/>
      <c r="B71" s="94" t="s">
        <v>49</v>
      </c>
      <c r="C71" s="163">
        <f t="shared" si="41"/>
        <v>5839784.5999999996</v>
      </c>
      <c r="D71" s="177">
        <v>1787599</v>
      </c>
      <c r="E71" s="163">
        <v>475000</v>
      </c>
      <c r="F71" s="163">
        <v>475000</v>
      </c>
      <c r="G71" s="163">
        <v>387773.2</v>
      </c>
      <c r="H71" s="163">
        <v>387773.2</v>
      </c>
      <c r="I71" s="163">
        <v>387773.2</v>
      </c>
      <c r="J71" s="163">
        <v>387773.2</v>
      </c>
      <c r="K71" s="163">
        <v>387773.2</v>
      </c>
      <c r="L71" s="163">
        <v>387773.2</v>
      </c>
      <c r="M71" s="163">
        <v>387773.2</v>
      </c>
      <c r="N71" s="163">
        <v>387773.2</v>
      </c>
      <c r="O71" s="97"/>
      <c r="P71" s="204"/>
      <c r="Q71" s="200"/>
      <c r="R71" s="200"/>
      <c r="S71" s="200"/>
      <c r="T71" s="200"/>
      <c r="U71" s="200"/>
      <c r="V71" s="200"/>
      <c r="W71" s="200"/>
      <c r="X71" s="200"/>
      <c r="Y71" s="200"/>
      <c r="Z71" s="200"/>
      <c r="AA71" s="200"/>
      <c r="AB71" s="200"/>
      <c r="AD71" s="2"/>
    </row>
    <row r="72" spans="1:30" s="44" customFormat="1" ht="86.25" customHeight="1" x14ac:dyDescent="0.2">
      <c r="A72" s="202"/>
      <c r="B72" s="94" t="s">
        <v>15</v>
      </c>
      <c r="C72" s="163">
        <f t="shared" si="41"/>
        <v>28204684.379999999</v>
      </c>
      <c r="D72" s="177">
        <f>504194.59+13618541.07+9000000</f>
        <v>23122735.66</v>
      </c>
      <c r="E72" s="163">
        <v>940974.36</v>
      </c>
      <c r="F72" s="163">
        <v>940974.36</v>
      </c>
      <c r="G72" s="163">
        <v>400000</v>
      </c>
      <c r="H72" s="163">
        <v>400000</v>
      </c>
      <c r="I72" s="163">
        <v>400000</v>
      </c>
      <c r="J72" s="163">
        <v>400000</v>
      </c>
      <c r="K72" s="163">
        <v>400000</v>
      </c>
      <c r="L72" s="163">
        <v>400000</v>
      </c>
      <c r="M72" s="163">
        <v>400000</v>
      </c>
      <c r="N72" s="163">
        <v>400000</v>
      </c>
      <c r="O72" s="97"/>
      <c r="P72" s="205"/>
      <c r="Q72" s="200"/>
      <c r="R72" s="200"/>
      <c r="S72" s="200"/>
      <c r="T72" s="200"/>
      <c r="U72" s="200"/>
      <c r="V72" s="200"/>
      <c r="W72" s="200"/>
      <c r="X72" s="200"/>
      <c r="Y72" s="200"/>
      <c r="Z72" s="200"/>
      <c r="AA72" s="200"/>
      <c r="AB72" s="200"/>
      <c r="AD72" s="2"/>
    </row>
    <row r="73" spans="1:30" s="44" customFormat="1" ht="30" customHeight="1" x14ac:dyDescent="0.2">
      <c r="A73" s="202" t="s">
        <v>195</v>
      </c>
      <c r="B73" s="94" t="s">
        <v>14</v>
      </c>
      <c r="C73" s="163">
        <f t="shared" si="41"/>
        <v>23094490.609999999</v>
      </c>
      <c r="D73" s="177">
        <f t="shared" ref="D73:N73" si="48">D74+D75</f>
        <v>3605512.81</v>
      </c>
      <c r="E73" s="163">
        <f t="shared" si="48"/>
        <v>1307000</v>
      </c>
      <c r="F73" s="163">
        <f t="shared" si="48"/>
        <v>1307000</v>
      </c>
      <c r="G73" s="163">
        <f t="shared" si="48"/>
        <v>1722254.45</v>
      </c>
      <c r="H73" s="163">
        <f t="shared" si="48"/>
        <v>1847564.25</v>
      </c>
      <c r="I73" s="163">
        <f t="shared" si="48"/>
        <v>1963923.35</v>
      </c>
      <c r="J73" s="163">
        <f t="shared" si="48"/>
        <v>2075807.1</v>
      </c>
      <c r="K73" s="163">
        <f t="shared" si="48"/>
        <v>2178740.15</v>
      </c>
      <c r="L73" s="163">
        <f t="shared" si="48"/>
        <v>2272722.5</v>
      </c>
      <c r="M73" s="163">
        <f t="shared" si="48"/>
        <v>2362229.5</v>
      </c>
      <c r="N73" s="163">
        <f t="shared" si="48"/>
        <v>2451736.5</v>
      </c>
      <c r="O73" s="97"/>
      <c r="P73" s="203" t="s">
        <v>40</v>
      </c>
      <c r="Q73" s="200">
        <f>(D73/300000)+1</f>
        <v>13</v>
      </c>
      <c r="R73" s="200">
        <f>(E73/300000)+1</f>
        <v>5</v>
      </c>
      <c r="S73" s="200">
        <f>(F73/300000)+1</f>
        <v>5</v>
      </c>
      <c r="T73" s="200">
        <f t="shared" ref="T73:AA73" si="49">G73/300000</f>
        <v>6</v>
      </c>
      <c r="U73" s="200">
        <f t="shared" si="49"/>
        <v>6</v>
      </c>
      <c r="V73" s="200">
        <f t="shared" si="49"/>
        <v>7</v>
      </c>
      <c r="W73" s="200">
        <f t="shared" si="49"/>
        <v>7</v>
      </c>
      <c r="X73" s="200">
        <f t="shared" si="49"/>
        <v>7</v>
      </c>
      <c r="Y73" s="200">
        <f t="shared" si="49"/>
        <v>8</v>
      </c>
      <c r="Z73" s="200">
        <f t="shared" si="49"/>
        <v>8</v>
      </c>
      <c r="AA73" s="200">
        <f t="shared" si="49"/>
        <v>8</v>
      </c>
      <c r="AB73" s="200">
        <f>SUM(Q73:AA75)</f>
        <v>80</v>
      </c>
      <c r="AD73" s="2"/>
    </row>
    <row r="74" spans="1:30" s="44" customFormat="1" ht="86.25" customHeight="1" x14ac:dyDescent="0.2">
      <c r="A74" s="202"/>
      <c r="B74" s="94" t="s">
        <v>49</v>
      </c>
      <c r="C74" s="163">
        <f t="shared" si="41"/>
        <v>5433278.4000000004</v>
      </c>
      <c r="D74" s="177">
        <v>0</v>
      </c>
      <c r="E74" s="163">
        <v>390000</v>
      </c>
      <c r="F74" s="163">
        <v>390000</v>
      </c>
      <c r="G74" s="163">
        <v>581659.80000000005</v>
      </c>
      <c r="H74" s="163">
        <v>581659.80000000005</v>
      </c>
      <c r="I74" s="163">
        <v>581659.80000000005</v>
      </c>
      <c r="J74" s="163">
        <v>581659.80000000005</v>
      </c>
      <c r="K74" s="163">
        <v>581659.80000000005</v>
      </c>
      <c r="L74" s="163">
        <v>581659.80000000005</v>
      </c>
      <c r="M74" s="163">
        <v>581659.80000000005</v>
      </c>
      <c r="N74" s="163">
        <v>581659.80000000005</v>
      </c>
      <c r="O74" s="97"/>
      <c r="P74" s="204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D74" s="2"/>
    </row>
    <row r="75" spans="1:30" s="44" customFormat="1" ht="77.25" customHeight="1" x14ac:dyDescent="0.2">
      <c r="A75" s="202"/>
      <c r="B75" s="94" t="s">
        <v>15</v>
      </c>
      <c r="C75" s="163">
        <f t="shared" si="41"/>
        <v>17661212.210000001</v>
      </c>
      <c r="D75" s="177">
        <v>3605512.81</v>
      </c>
      <c r="E75" s="163">
        <v>917000</v>
      </c>
      <c r="F75" s="163">
        <v>917000</v>
      </c>
      <c r="G75" s="163">
        <v>1140594.6499999999</v>
      </c>
      <c r="H75" s="163">
        <v>1265904.45</v>
      </c>
      <c r="I75" s="163">
        <v>1382263.55</v>
      </c>
      <c r="J75" s="163">
        <v>1494147.3</v>
      </c>
      <c r="K75" s="163">
        <v>1597080.35</v>
      </c>
      <c r="L75" s="163">
        <v>1691062.7</v>
      </c>
      <c r="M75" s="163">
        <v>1780569.7</v>
      </c>
      <c r="N75" s="163">
        <v>1870076.7</v>
      </c>
      <c r="O75" s="97"/>
      <c r="P75" s="205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D75" s="2"/>
    </row>
    <row r="76" spans="1:30" s="44" customFormat="1" ht="30.75" customHeight="1" x14ac:dyDescent="0.2">
      <c r="A76" s="202" t="s">
        <v>196</v>
      </c>
      <c r="B76" s="94" t="s">
        <v>14</v>
      </c>
      <c r="C76" s="163">
        <f t="shared" si="41"/>
        <v>941619.36</v>
      </c>
      <c r="D76" s="177">
        <f t="shared" ref="D76:N76" si="50">D77+D78</f>
        <v>0</v>
      </c>
      <c r="E76" s="163">
        <f t="shared" si="50"/>
        <v>76923.08</v>
      </c>
      <c r="F76" s="163">
        <f t="shared" si="50"/>
        <v>76923.08</v>
      </c>
      <c r="G76" s="163">
        <f t="shared" si="50"/>
        <v>98471.65</v>
      </c>
      <c r="H76" s="163">
        <f t="shared" si="50"/>
        <v>98471.65</v>
      </c>
      <c r="I76" s="163">
        <f t="shared" si="50"/>
        <v>98471.65</v>
      </c>
      <c r="J76" s="163">
        <f t="shared" si="50"/>
        <v>98471.65</v>
      </c>
      <c r="K76" s="163">
        <f t="shared" si="50"/>
        <v>98471.65</v>
      </c>
      <c r="L76" s="163">
        <f t="shared" si="50"/>
        <v>98471.65</v>
      </c>
      <c r="M76" s="163">
        <f t="shared" si="50"/>
        <v>98471.65</v>
      </c>
      <c r="N76" s="163">
        <f t="shared" si="50"/>
        <v>98471.65</v>
      </c>
      <c r="O76" s="97"/>
      <c r="P76" s="203" t="s">
        <v>40</v>
      </c>
      <c r="Q76" s="200">
        <v>1</v>
      </c>
      <c r="R76" s="200">
        <v>1</v>
      </c>
      <c r="S76" s="200">
        <v>1</v>
      </c>
      <c r="T76" s="200">
        <v>1</v>
      </c>
      <c r="U76" s="200">
        <v>1</v>
      </c>
      <c r="V76" s="200">
        <v>1</v>
      </c>
      <c r="W76" s="200">
        <v>1</v>
      </c>
      <c r="X76" s="200">
        <v>1</v>
      </c>
      <c r="Y76" s="200">
        <v>1</v>
      </c>
      <c r="Z76" s="200">
        <v>1</v>
      </c>
      <c r="AA76" s="200">
        <v>1</v>
      </c>
      <c r="AB76" s="200">
        <f>SUM(Q76:AA78)</f>
        <v>11</v>
      </c>
      <c r="AD76" s="2"/>
    </row>
    <row r="77" spans="1:30" s="44" customFormat="1" ht="126" customHeight="1" x14ac:dyDescent="0.2">
      <c r="A77" s="202"/>
      <c r="B77" s="94" t="s">
        <v>49</v>
      </c>
      <c r="C77" s="163">
        <f t="shared" si="41"/>
        <v>507773.2</v>
      </c>
      <c r="D77" s="177">
        <v>0</v>
      </c>
      <c r="E77" s="163">
        <v>60000</v>
      </c>
      <c r="F77" s="163">
        <v>60000</v>
      </c>
      <c r="G77" s="163">
        <v>48471.65</v>
      </c>
      <c r="H77" s="163">
        <v>48471.65</v>
      </c>
      <c r="I77" s="163">
        <v>48471.65</v>
      </c>
      <c r="J77" s="163">
        <v>48471.65</v>
      </c>
      <c r="K77" s="163">
        <v>48471.65</v>
      </c>
      <c r="L77" s="163">
        <v>48471.65</v>
      </c>
      <c r="M77" s="163">
        <v>48471.65</v>
      </c>
      <c r="N77" s="163">
        <v>48471.65</v>
      </c>
      <c r="O77" s="97"/>
      <c r="P77" s="204"/>
      <c r="Q77" s="200"/>
      <c r="R77" s="200"/>
      <c r="S77" s="200"/>
      <c r="T77" s="200"/>
      <c r="U77" s="200"/>
      <c r="V77" s="200"/>
      <c r="W77" s="200"/>
      <c r="X77" s="200"/>
      <c r="Y77" s="200"/>
      <c r="Z77" s="200"/>
      <c r="AA77" s="200"/>
      <c r="AB77" s="200"/>
      <c r="AD77" s="2"/>
    </row>
    <row r="78" spans="1:30" s="44" customFormat="1" ht="106.5" customHeight="1" x14ac:dyDescent="0.2">
      <c r="A78" s="202"/>
      <c r="B78" s="94" t="s">
        <v>15</v>
      </c>
      <c r="C78" s="163">
        <f t="shared" ref="C78:C87" si="51">SUM(D78:N78)</f>
        <v>433846.16</v>
      </c>
      <c r="D78" s="177">
        <v>0</v>
      </c>
      <c r="E78" s="163">
        <f t="shared" ref="E78:F78" si="52">(E77/78*100)-E77</f>
        <v>16923.080000000002</v>
      </c>
      <c r="F78" s="163">
        <f t="shared" si="52"/>
        <v>16923.080000000002</v>
      </c>
      <c r="G78" s="163">
        <v>50000</v>
      </c>
      <c r="H78" s="163">
        <v>50000</v>
      </c>
      <c r="I78" s="163">
        <v>50000</v>
      </c>
      <c r="J78" s="163">
        <v>50000</v>
      </c>
      <c r="K78" s="163">
        <v>50000</v>
      </c>
      <c r="L78" s="163">
        <v>50000</v>
      </c>
      <c r="M78" s="163">
        <v>50000</v>
      </c>
      <c r="N78" s="163">
        <v>50000</v>
      </c>
      <c r="O78" s="97"/>
      <c r="P78" s="205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D78" s="2"/>
    </row>
    <row r="79" spans="1:30" s="44" customFormat="1" ht="31.5" customHeight="1" x14ac:dyDescent="0.2">
      <c r="A79" s="202" t="s">
        <v>197</v>
      </c>
      <c r="B79" s="94" t="s">
        <v>14</v>
      </c>
      <c r="C79" s="163">
        <f t="shared" si="51"/>
        <v>831362.94</v>
      </c>
      <c r="D79" s="177">
        <f t="shared" ref="D79:N79" si="53">D80+D81</f>
        <v>0</v>
      </c>
      <c r="E79" s="163">
        <f t="shared" si="53"/>
        <v>21794.87</v>
      </c>
      <c r="F79" s="163">
        <f t="shared" si="53"/>
        <v>21794.87</v>
      </c>
      <c r="G79" s="163">
        <f t="shared" si="53"/>
        <v>98471.65</v>
      </c>
      <c r="H79" s="163">
        <f t="shared" si="53"/>
        <v>98471.65</v>
      </c>
      <c r="I79" s="163">
        <f t="shared" si="53"/>
        <v>98471.65</v>
      </c>
      <c r="J79" s="163">
        <f t="shared" si="53"/>
        <v>98471.65</v>
      </c>
      <c r="K79" s="163">
        <f t="shared" si="53"/>
        <v>98471.65</v>
      </c>
      <c r="L79" s="163">
        <f t="shared" si="53"/>
        <v>98471.65</v>
      </c>
      <c r="M79" s="163">
        <f t="shared" si="53"/>
        <v>98471.65</v>
      </c>
      <c r="N79" s="163">
        <f t="shared" si="53"/>
        <v>98471.65</v>
      </c>
      <c r="O79" s="97"/>
      <c r="P79" s="203" t="s">
        <v>40</v>
      </c>
      <c r="Q79" s="200">
        <v>1</v>
      </c>
      <c r="R79" s="200">
        <v>1</v>
      </c>
      <c r="S79" s="200">
        <v>1</v>
      </c>
      <c r="T79" s="200">
        <v>1</v>
      </c>
      <c r="U79" s="200">
        <v>1</v>
      </c>
      <c r="V79" s="200">
        <v>1</v>
      </c>
      <c r="W79" s="200">
        <v>1</v>
      </c>
      <c r="X79" s="200">
        <v>1</v>
      </c>
      <c r="Y79" s="200">
        <v>1</v>
      </c>
      <c r="Z79" s="200">
        <v>1</v>
      </c>
      <c r="AA79" s="200">
        <v>1</v>
      </c>
      <c r="AB79" s="200">
        <f>SUM(Q79:AA81)</f>
        <v>11</v>
      </c>
      <c r="AD79" s="2"/>
    </row>
    <row r="80" spans="1:30" s="44" customFormat="1" ht="72" customHeight="1" x14ac:dyDescent="0.2">
      <c r="A80" s="202"/>
      <c r="B80" s="94" t="s">
        <v>49</v>
      </c>
      <c r="C80" s="163">
        <f t="shared" si="51"/>
        <v>421773.2</v>
      </c>
      <c r="D80" s="177">
        <v>0</v>
      </c>
      <c r="E80" s="163">
        <v>17000</v>
      </c>
      <c r="F80" s="163">
        <v>17000</v>
      </c>
      <c r="G80" s="163">
        <v>48471.65</v>
      </c>
      <c r="H80" s="163">
        <v>48471.65</v>
      </c>
      <c r="I80" s="163">
        <v>48471.65</v>
      </c>
      <c r="J80" s="163">
        <v>48471.65</v>
      </c>
      <c r="K80" s="163">
        <v>48471.65</v>
      </c>
      <c r="L80" s="163">
        <v>48471.65</v>
      </c>
      <c r="M80" s="163">
        <v>48471.65</v>
      </c>
      <c r="N80" s="163">
        <v>48471.65</v>
      </c>
      <c r="O80" s="97"/>
      <c r="P80" s="204"/>
      <c r="Q80" s="200"/>
      <c r="R80" s="200"/>
      <c r="S80" s="200"/>
      <c r="T80" s="200"/>
      <c r="U80" s="200"/>
      <c r="V80" s="200"/>
      <c r="W80" s="200"/>
      <c r="X80" s="200"/>
      <c r="Y80" s="200"/>
      <c r="Z80" s="200"/>
      <c r="AA80" s="200"/>
      <c r="AB80" s="200"/>
      <c r="AD80" s="2"/>
    </row>
    <row r="81" spans="1:30" s="44" customFormat="1" ht="72" customHeight="1" x14ac:dyDescent="0.2">
      <c r="A81" s="202"/>
      <c r="B81" s="94" t="s">
        <v>15</v>
      </c>
      <c r="C81" s="163">
        <f t="shared" si="51"/>
        <v>409589.74</v>
      </c>
      <c r="D81" s="177">
        <v>0</v>
      </c>
      <c r="E81" s="163">
        <f t="shared" ref="E81:F81" si="54">(E80/78*100)-E80</f>
        <v>4794.87</v>
      </c>
      <c r="F81" s="163">
        <f t="shared" si="54"/>
        <v>4794.87</v>
      </c>
      <c r="G81" s="163">
        <v>50000</v>
      </c>
      <c r="H81" s="163">
        <v>50000</v>
      </c>
      <c r="I81" s="163">
        <v>50000</v>
      </c>
      <c r="J81" s="163">
        <v>50000</v>
      </c>
      <c r="K81" s="163">
        <v>50000</v>
      </c>
      <c r="L81" s="163">
        <v>50000</v>
      </c>
      <c r="M81" s="163">
        <v>50000</v>
      </c>
      <c r="N81" s="163">
        <v>50000</v>
      </c>
      <c r="O81" s="98"/>
      <c r="P81" s="205"/>
      <c r="Q81" s="200"/>
      <c r="R81" s="200"/>
      <c r="S81" s="200"/>
      <c r="T81" s="200"/>
      <c r="U81" s="200"/>
      <c r="V81" s="200"/>
      <c r="W81" s="200"/>
      <c r="X81" s="200"/>
      <c r="Y81" s="200"/>
      <c r="Z81" s="200"/>
      <c r="AA81" s="200"/>
      <c r="AB81" s="200"/>
      <c r="AD81" s="2"/>
    </row>
    <row r="82" spans="1:30" s="44" customFormat="1" ht="25.5" customHeight="1" x14ac:dyDescent="0.2">
      <c r="A82" s="202" t="s">
        <v>161</v>
      </c>
      <c r="B82" s="94" t="s">
        <v>14</v>
      </c>
      <c r="C82" s="163">
        <f t="shared" si="51"/>
        <v>8113035.7199999997</v>
      </c>
      <c r="D82" s="177">
        <f t="shared" ref="D82:N82" si="55">D83+D84</f>
        <v>341025.64</v>
      </c>
      <c r="E82" s="163">
        <f t="shared" si="55"/>
        <v>341025.64</v>
      </c>
      <c r="F82" s="163">
        <f t="shared" si="55"/>
        <v>341025.64</v>
      </c>
      <c r="G82" s="163">
        <f t="shared" si="55"/>
        <v>886244.85</v>
      </c>
      <c r="H82" s="163">
        <f t="shared" si="55"/>
        <v>886244.85</v>
      </c>
      <c r="I82" s="163">
        <f t="shared" si="55"/>
        <v>886244.85</v>
      </c>
      <c r="J82" s="163">
        <f t="shared" si="55"/>
        <v>886244.85</v>
      </c>
      <c r="K82" s="163">
        <f t="shared" si="55"/>
        <v>886244.85</v>
      </c>
      <c r="L82" s="163">
        <f t="shared" si="55"/>
        <v>886244.85</v>
      </c>
      <c r="M82" s="163">
        <f t="shared" si="55"/>
        <v>886244.85</v>
      </c>
      <c r="N82" s="163">
        <f t="shared" si="55"/>
        <v>886244.85</v>
      </c>
      <c r="O82" s="96"/>
      <c r="P82" s="202" t="s">
        <v>44</v>
      </c>
      <c r="Q82" s="201">
        <v>1</v>
      </c>
      <c r="R82" s="201">
        <v>1</v>
      </c>
      <c r="S82" s="201">
        <v>1</v>
      </c>
      <c r="T82" s="201">
        <v>1</v>
      </c>
      <c r="U82" s="201">
        <v>1</v>
      </c>
      <c r="V82" s="201">
        <v>1</v>
      </c>
      <c r="W82" s="201">
        <v>1</v>
      </c>
      <c r="X82" s="201">
        <v>1</v>
      </c>
      <c r="Y82" s="201">
        <v>1</v>
      </c>
      <c r="Z82" s="201">
        <v>1</v>
      </c>
      <c r="AA82" s="201">
        <v>1</v>
      </c>
      <c r="AB82" s="206">
        <f>SUM(Q82:AA82)</f>
        <v>11</v>
      </c>
      <c r="AD82" s="2"/>
    </row>
    <row r="83" spans="1:30" s="44" customFormat="1" ht="63.75" x14ac:dyDescent="0.2">
      <c r="A83" s="202"/>
      <c r="B83" s="94" t="s">
        <v>49</v>
      </c>
      <c r="C83" s="163">
        <f t="shared" si="51"/>
        <v>4021958.8</v>
      </c>
      <c r="D83" s="177">
        <v>0</v>
      </c>
      <c r="E83" s="163">
        <v>266000</v>
      </c>
      <c r="F83" s="163">
        <v>266000</v>
      </c>
      <c r="G83" s="163">
        <v>436244.85</v>
      </c>
      <c r="H83" s="163">
        <v>436244.85</v>
      </c>
      <c r="I83" s="163">
        <v>436244.85</v>
      </c>
      <c r="J83" s="163">
        <v>436244.85</v>
      </c>
      <c r="K83" s="163">
        <v>436244.85</v>
      </c>
      <c r="L83" s="163">
        <v>436244.85</v>
      </c>
      <c r="M83" s="163">
        <v>436244.85</v>
      </c>
      <c r="N83" s="163">
        <v>436244.85</v>
      </c>
      <c r="O83" s="97"/>
      <c r="P83" s="202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7"/>
      <c r="AD83" s="2"/>
    </row>
    <row r="84" spans="1:30" s="44" customFormat="1" ht="90.75" customHeight="1" x14ac:dyDescent="0.2">
      <c r="A84" s="202"/>
      <c r="B84" s="94" t="s">
        <v>15</v>
      </c>
      <c r="C84" s="163">
        <f t="shared" si="51"/>
        <v>4091076.92</v>
      </c>
      <c r="D84" s="177">
        <v>341025.64</v>
      </c>
      <c r="E84" s="163">
        <f t="shared" ref="E84:F84" si="56">(E83/78*100)-E83</f>
        <v>75025.64</v>
      </c>
      <c r="F84" s="163">
        <f t="shared" si="56"/>
        <v>75025.64</v>
      </c>
      <c r="G84" s="163">
        <v>450000</v>
      </c>
      <c r="H84" s="163">
        <v>450000</v>
      </c>
      <c r="I84" s="163">
        <v>450000</v>
      </c>
      <c r="J84" s="163">
        <v>450000</v>
      </c>
      <c r="K84" s="163">
        <v>450000</v>
      </c>
      <c r="L84" s="163">
        <v>450000</v>
      </c>
      <c r="M84" s="163">
        <v>450000</v>
      </c>
      <c r="N84" s="163">
        <v>450000</v>
      </c>
      <c r="O84" s="98"/>
      <c r="P84" s="94" t="s">
        <v>45</v>
      </c>
      <c r="Q84" s="84">
        <v>80</v>
      </c>
      <c r="R84" s="84">
        <v>80</v>
      </c>
      <c r="S84" s="84">
        <v>80</v>
      </c>
      <c r="T84" s="84">
        <v>80</v>
      </c>
      <c r="U84" s="84">
        <v>80</v>
      </c>
      <c r="V84" s="84">
        <v>80</v>
      </c>
      <c r="W84" s="84">
        <v>80</v>
      </c>
      <c r="X84" s="84">
        <v>80</v>
      </c>
      <c r="Y84" s="84">
        <v>80</v>
      </c>
      <c r="Z84" s="84">
        <v>80</v>
      </c>
      <c r="AA84" s="84">
        <v>80</v>
      </c>
      <c r="AB84" s="84">
        <f>SUM(Q84:AA84)</f>
        <v>880</v>
      </c>
      <c r="AD84" s="2"/>
    </row>
    <row r="85" spans="1:30" s="44" customFormat="1" ht="25.5" customHeight="1" x14ac:dyDescent="0.2">
      <c r="A85" s="205" t="s">
        <v>163</v>
      </c>
      <c r="B85" s="98" t="s">
        <v>14</v>
      </c>
      <c r="C85" s="165">
        <f t="shared" si="51"/>
        <v>8427034.5999999996</v>
      </c>
      <c r="D85" s="176">
        <f t="shared" ref="D85:N85" si="57">D86+D87</f>
        <v>644768.1</v>
      </c>
      <c r="E85" s="165">
        <f t="shared" si="57"/>
        <v>346153.85</v>
      </c>
      <c r="F85" s="165">
        <f t="shared" si="57"/>
        <v>346153.85</v>
      </c>
      <c r="G85" s="165">
        <f t="shared" si="57"/>
        <v>886244.85</v>
      </c>
      <c r="H85" s="165">
        <f t="shared" si="57"/>
        <v>886244.85</v>
      </c>
      <c r="I85" s="165">
        <f t="shared" si="57"/>
        <v>886244.85</v>
      </c>
      <c r="J85" s="165">
        <f t="shared" si="57"/>
        <v>886244.85</v>
      </c>
      <c r="K85" s="165">
        <f t="shared" si="57"/>
        <v>886244.85</v>
      </c>
      <c r="L85" s="165">
        <f t="shared" si="57"/>
        <v>886244.85</v>
      </c>
      <c r="M85" s="165">
        <f t="shared" si="57"/>
        <v>886244.85</v>
      </c>
      <c r="N85" s="165">
        <f t="shared" si="57"/>
        <v>886244.85</v>
      </c>
      <c r="O85" s="97"/>
      <c r="P85" s="204" t="s">
        <v>43</v>
      </c>
      <c r="Q85" s="206">
        <v>1</v>
      </c>
      <c r="R85" s="206">
        <v>1</v>
      </c>
      <c r="S85" s="206">
        <v>1</v>
      </c>
      <c r="T85" s="206">
        <v>1</v>
      </c>
      <c r="U85" s="206">
        <v>1</v>
      </c>
      <c r="V85" s="206">
        <v>1</v>
      </c>
      <c r="W85" s="206">
        <v>1</v>
      </c>
      <c r="X85" s="206">
        <v>1</v>
      </c>
      <c r="Y85" s="206">
        <v>1</v>
      </c>
      <c r="Z85" s="206">
        <v>1</v>
      </c>
      <c r="AA85" s="206">
        <v>1</v>
      </c>
      <c r="AB85" s="201">
        <f>SUM(Q85:AA87)</f>
        <v>11</v>
      </c>
      <c r="AD85" s="2"/>
    </row>
    <row r="86" spans="1:30" s="44" customFormat="1" ht="117.75" customHeight="1" x14ac:dyDescent="0.2">
      <c r="A86" s="202"/>
      <c r="B86" s="94" t="s">
        <v>49</v>
      </c>
      <c r="C86" s="163">
        <f t="shared" si="51"/>
        <v>4029958.8</v>
      </c>
      <c r="D86" s="177">
        <v>0</v>
      </c>
      <c r="E86" s="163">
        <v>270000</v>
      </c>
      <c r="F86" s="163">
        <v>270000</v>
      </c>
      <c r="G86" s="163">
        <v>436244.85</v>
      </c>
      <c r="H86" s="163">
        <v>436244.85</v>
      </c>
      <c r="I86" s="163">
        <v>436244.85</v>
      </c>
      <c r="J86" s="163">
        <v>436244.85</v>
      </c>
      <c r="K86" s="163">
        <v>436244.85</v>
      </c>
      <c r="L86" s="163">
        <v>436244.85</v>
      </c>
      <c r="M86" s="163">
        <v>436244.85</v>
      </c>
      <c r="N86" s="163">
        <v>436244.85</v>
      </c>
      <c r="O86" s="97"/>
      <c r="P86" s="204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6"/>
      <c r="AB86" s="208"/>
      <c r="AD86" s="2"/>
    </row>
    <row r="87" spans="1:30" s="44" customFormat="1" ht="76.5" customHeight="1" x14ac:dyDescent="0.2">
      <c r="A87" s="202"/>
      <c r="B87" s="94" t="s">
        <v>15</v>
      </c>
      <c r="C87" s="163">
        <f t="shared" si="51"/>
        <v>4397075.8</v>
      </c>
      <c r="D87" s="177">
        <v>644768.1</v>
      </c>
      <c r="E87" s="163">
        <f t="shared" ref="E87:F87" si="58">(E86/78*100)-E86</f>
        <v>76153.850000000006</v>
      </c>
      <c r="F87" s="163">
        <f t="shared" si="58"/>
        <v>76153.850000000006</v>
      </c>
      <c r="G87" s="163">
        <v>450000</v>
      </c>
      <c r="H87" s="163">
        <v>450000</v>
      </c>
      <c r="I87" s="163">
        <v>450000</v>
      </c>
      <c r="J87" s="163">
        <v>450000</v>
      </c>
      <c r="K87" s="163">
        <v>450000</v>
      </c>
      <c r="L87" s="163">
        <v>450000</v>
      </c>
      <c r="M87" s="163">
        <v>450000</v>
      </c>
      <c r="N87" s="163">
        <v>450000</v>
      </c>
      <c r="O87" s="98"/>
      <c r="P87" s="205"/>
      <c r="Q87" s="201"/>
      <c r="R87" s="201"/>
      <c r="S87" s="201"/>
      <c r="T87" s="201"/>
      <c r="U87" s="201"/>
      <c r="V87" s="201"/>
      <c r="W87" s="201"/>
      <c r="X87" s="201"/>
      <c r="Y87" s="201"/>
      <c r="Z87" s="201"/>
      <c r="AA87" s="201"/>
      <c r="AB87" s="208"/>
      <c r="AD87" s="2"/>
    </row>
    <row r="88" spans="1:30" s="44" customFormat="1" ht="34.5" customHeight="1" x14ac:dyDescent="0.2">
      <c r="A88" s="202" t="s">
        <v>211</v>
      </c>
      <c r="B88" s="94" t="s">
        <v>14</v>
      </c>
      <c r="C88" s="102">
        <f t="shared" ref="C88:C90" si="59">SUM(D88:N88)</f>
        <v>4500000</v>
      </c>
      <c r="D88" s="177">
        <f t="shared" ref="D88:N88" si="60">D89+D90</f>
        <v>4500000</v>
      </c>
      <c r="E88" s="102">
        <f t="shared" si="60"/>
        <v>0</v>
      </c>
      <c r="F88" s="102">
        <f t="shared" si="60"/>
        <v>0</v>
      </c>
      <c r="G88" s="102">
        <f t="shared" si="60"/>
        <v>0</v>
      </c>
      <c r="H88" s="102">
        <f t="shared" si="60"/>
        <v>0</v>
      </c>
      <c r="I88" s="102">
        <f t="shared" si="60"/>
        <v>0</v>
      </c>
      <c r="J88" s="102">
        <f t="shared" si="60"/>
        <v>0</v>
      </c>
      <c r="K88" s="102">
        <f t="shared" si="60"/>
        <v>0</v>
      </c>
      <c r="L88" s="102">
        <f t="shared" si="60"/>
        <v>0</v>
      </c>
      <c r="M88" s="102">
        <f t="shared" si="60"/>
        <v>0</v>
      </c>
      <c r="N88" s="102">
        <f t="shared" si="60"/>
        <v>0</v>
      </c>
      <c r="O88" s="97"/>
      <c r="P88" s="204" t="s">
        <v>40</v>
      </c>
      <c r="Q88" s="201">
        <f>(D88/300000)</f>
        <v>15</v>
      </c>
      <c r="R88" s="201">
        <f>(E88/200000)</f>
        <v>0</v>
      </c>
      <c r="S88" s="201">
        <f>(F88/200000)</f>
        <v>0</v>
      </c>
      <c r="T88" s="201">
        <f t="shared" ref="T88:AA88" si="61">G88/200000</f>
        <v>0</v>
      </c>
      <c r="U88" s="201">
        <f t="shared" si="61"/>
        <v>0</v>
      </c>
      <c r="V88" s="201">
        <f t="shared" si="61"/>
        <v>0</v>
      </c>
      <c r="W88" s="201">
        <f t="shared" si="61"/>
        <v>0</v>
      </c>
      <c r="X88" s="201">
        <f t="shared" si="61"/>
        <v>0</v>
      </c>
      <c r="Y88" s="201">
        <f t="shared" si="61"/>
        <v>0</v>
      </c>
      <c r="Z88" s="201">
        <f t="shared" si="61"/>
        <v>0</v>
      </c>
      <c r="AA88" s="201">
        <f t="shared" si="61"/>
        <v>0</v>
      </c>
      <c r="AB88" s="201">
        <f>SUM(Q88:AA90)</f>
        <v>15</v>
      </c>
      <c r="AD88" s="2"/>
    </row>
    <row r="89" spans="1:30" s="44" customFormat="1" ht="76.5" customHeight="1" x14ac:dyDescent="0.2">
      <c r="A89" s="202"/>
      <c r="B89" s="94" t="s">
        <v>49</v>
      </c>
      <c r="C89" s="102">
        <f t="shared" si="59"/>
        <v>0</v>
      </c>
      <c r="D89" s="176">
        <v>0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  <c r="M89" s="93">
        <v>0</v>
      </c>
      <c r="N89" s="93">
        <v>0</v>
      </c>
      <c r="O89" s="97"/>
      <c r="P89" s="204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D89" s="2"/>
    </row>
    <row r="90" spans="1:30" s="44" customFormat="1" ht="87.75" customHeight="1" x14ac:dyDescent="0.2">
      <c r="A90" s="202"/>
      <c r="B90" s="94" t="s">
        <v>15</v>
      </c>
      <c r="C90" s="102">
        <f t="shared" si="59"/>
        <v>4500000</v>
      </c>
      <c r="D90" s="176">
        <v>4500000</v>
      </c>
      <c r="E90" s="93">
        <v>0</v>
      </c>
      <c r="F90" s="93">
        <v>0</v>
      </c>
      <c r="G90" s="93">
        <v>0</v>
      </c>
      <c r="H90" s="93">
        <v>0</v>
      </c>
      <c r="I90" s="93">
        <v>0</v>
      </c>
      <c r="J90" s="93">
        <v>0</v>
      </c>
      <c r="K90" s="93">
        <v>0</v>
      </c>
      <c r="L90" s="93">
        <v>0</v>
      </c>
      <c r="M90" s="93">
        <v>0</v>
      </c>
      <c r="N90" s="93">
        <v>0</v>
      </c>
      <c r="O90" s="97"/>
      <c r="P90" s="205"/>
      <c r="Q90" s="200"/>
      <c r="R90" s="200"/>
      <c r="S90" s="200"/>
      <c r="T90" s="200"/>
      <c r="U90" s="200"/>
      <c r="V90" s="200"/>
      <c r="W90" s="200"/>
      <c r="X90" s="200"/>
      <c r="Y90" s="200"/>
      <c r="Z90" s="200"/>
      <c r="AA90" s="200"/>
      <c r="AB90" s="200"/>
      <c r="AD90" s="2"/>
    </row>
    <row r="91" spans="1:30" s="107" customFormat="1" ht="25.5" customHeight="1" x14ac:dyDescent="0.2">
      <c r="A91" s="198" t="s">
        <v>213</v>
      </c>
      <c r="B91" s="94" t="s">
        <v>14</v>
      </c>
      <c r="C91" s="102">
        <f>SUM(D91:N91)</f>
        <v>2500000</v>
      </c>
      <c r="D91" s="177">
        <f>D92+D93</f>
        <v>2500000</v>
      </c>
      <c r="E91" s="102">
        <f t="shared" ref="E91:N91" si="62">E92+E93</f>
        <v>0</v>
      </c>
      <c r="F91" s="102">
        <f t="shared" si="62"/>
        <v>0</v>
      </c>
      <c r="G91" s="102">
        <f t="shared" si="62"/>
        <v>0</v>
      </c>
      <c r="H91" s="102">
        <f t="shared" si="62"/>
        <v>0</v>
      </c>
      <c r="I91" s="102">
        <f t="shared" si="62"/>
        <v>0</v>
      </c>
      <c r="J91" s="102">
        <f t="shared" si="62"/>
        <v>0</v>
      </c>
      <c r="K91" s="102">
        <f t="shared" si="62"/>
        <v>0</v>
      </c>
      <c r="L91" s="102">
        <f t="shared" si="62"/>
        <v>0</v>
      </c>
      <c r="M91" s="102">
        <f t="shared" si="62"/>
        <v>0</v>
      </c>
      <c r="N91" s="102">
        <f t="shared" si="62"/>
        <v>0</v>
      </c>
      <c r="O91" s="97"/>
      <c r="P91" s="132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D91" s="109"/>
    </row>
    <row r="92" spans="1:30" s="107" customFormat="1" ht="72" customHeight="1" x14ac:dyDescent="0.2">
      <c r="A92" s="198"/>
      <c r="B92" s="94" t="s">
        <v>49</v>
      </c>
      <c r="C92" s="102">
        <f>SUM(D92:N92)</f>
        <v>0</v>
      </c>
      <c r="D92" s="177">
        <v>0</v>
      </c>
      <c r="E92" s="102">
        <v>0</v>
      </c>
      <c r="F92" s="102">
        <v>0</v>
      </c>
      <c r="G92" s="102">
        <v>0</v>
      </c>
      <c r="H92" s="102">
        <v>0</v>
      </c>
      <c r="I92" s="102">
        <v>0</v>
      </c>
      <c r="J92" s="102">
        <v>0</v>
      </c>
      <c r="K92" s="102">
        <v>0</v>
      </c>
      <c r="L92" s="102">
        <v>0</v>
      </c>
      <c r="M92" s="102">
        <v>0</v>
      </c>
      <c r="N92" s="102">
        <v>0</v>
      </c>
      <c r="O92" s="97"/>
      <c r="P92" s="108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D92" s="109"/>
    </row>
    <row r="93" spans="1:30" s="107" customFormat="1" ht="49.5" customHeight="1" x14ac:dyDescent="0.2">
      <c r="A93" s="198"/>
      <c r="B93" s="94" t="s">
        <v>15</v>
      </c>
      <c r="C93" s="102">
        <f>SUM(D93:N93)</f>
        <v>2500000</v>
      </c>
      <c r="D93" s="177">
        <v>2500000</v>
      </c>
      <c r="E93" s="102">
        <v>0</v>
      </c>
      <c r="F93" s="102">
        <v>0</v>
      </c>
      <c r="G93" s="102">
        <v>0</v>
      </c>
      <c r="H93" s="102">
        <v>0</v>
      </c>
      <c r="I93" s="102">
        <v>0</v>
      </c>
      <c r="J93" s="102">
        <v>0</v>
      </c>
      <c r="K93" s="102">
        <v>0</v>
      </c>
      <c r="L93" s="102">
        <v>0</v>
      </c>
      <c r="M93" s="102">
        <v>0</v>
      </c>
      <c r="N93" s="102">
        <v>0</v>
      </c>
      <c r="O93" s="98"/>
      <c r="P93" s="92" t="s">
        <v>73</v>
      </c>
      <c r="Q93" s="84">
        <f>D93/1000000</f>
        <v>3</v>
      </c>
      <c r="R93" s="84">
        <f>E93/1000000</f>
        <v>0</v>
      </c>
      <c r="S93" s="84">
        <f>F93/1000000</f>
        <v>0</v>
      </c>
      <c r="T93" s="84">
        <f t="shared" ref="T93:AA93" si="63">G93/18000</f>
        <v>0</v>
      </c>
      <c r="U93" s="84">
        <f t="shared" si="63"/>
        <v>0</v>
      </c>
      <c r="V93" s="84">
        <f t="shared" si="63"/>
        <v>0</v>
      </c>
      <c r="W93" s="84">
        <f t="shared" si="63"/>
        <v>0</v>
      </c>
      <c r="X93" s="84">
        <f t="shared" si="63"/>
        <v>0</v>
      </c>
      <c r="Y93" s="84">
        <f t="shared" si="63"/>
        <v>0</v>
      </c>
      <c r="Z93" s="84">
        <f t="shared" si="63"/>
        <v>0</v>
      </c>
      <c r="AA93" s="84">
        <f t="shared" si="63"/>
        <v>0</v>
      </c>
      <c r="AB93" s="84">
        <f>SUM(Q93:AA93)</f>
        <v>3</v>
      </c>
      <c r="AD93" s="109"/>
    </row>
    <row r="94" spans="1:30" s="107" customFormat="1" ht="25.5" customHeight="1" x14ac:dyDescent="0.2">
      <c r="A94" s="199" t="s">
        <v>209</v>
      </c>
      <c r="B94" s="98" t="s">
        <v>14</v>
      </c>
      <c r="C94" s="93">
        <f t="shared" ref="C94:C102" si="64">SUM(D94:N94)</f>
        <v>300000</v>
      </c>
      <c r="D94" s="176">
        <f t="shared" ref="D94:N94" si="65">D95+D96</f>
        <v>300000</v>
      </c>
      <c r="E94" s="93">
        <f t="shared" si="65"/>
        <v>0</v>
      </c>
      <c r="F94" s="93">
        <f t="shared" si="65"/>
        <v>0</v>
      </c>
      <c r="G94" s="93">
        <f t="shared" si="65"/>
        <v>0</v>
      </c>
      <c r="H94" s="93">
        <f t="shared" si="65"/>
        <v>0</v>
      </c>
      <c r="I94" s="93">
        <f t="shared" si="65"/>
        <v>0</v>
      </c>
      <c r="J94" s="93">
        <f t="shared" si="65"/>
        <v>0</v>
      </c>
      <c r="K94" s="93">
        <f t="shared" si="65"/>
        <v>0</v>
      </c>
      <c r="L94" s="93">
        <f t="shared" si="65"/>
        <v>0</v>
      </c>
      <c r="M94" s="93">
        <f t="shared" si="65"/>
        <v>0</v>
      </c>
      <c r="N94" s="93">
        <f t="shared" si="65"/>
        <v>0</v>
      </c>
      <c r="O94" s="125"/>
      <c r="P94" s="108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D94" s="109"/>
    </row>
    <row r="95" spans="1:30" s="107" customFormat="1" ht="98.25" customHeight="1" x14ac:dyDescent="0.2">
      <c r="A95" s="198"/>
      <c r="B95" s="94" t="s">
        <v>49</v>
      </c>
      <c r="C95" s="102">
        <f t="shared" si="64"/>
        <v>0</v>
      </c>
      <c r="D95" s="177">
        <v>0</v>
      </c>
      <c r="E95" s="102">
        <v>0</v>
      </c>
      <c r="F95" s="102">
        <v>0</v>
      </c>
      <c r="G95" s="102">
        <v>0</v>
      </c>
      <c r="H95" s="102">
        <v>0</v>
      </c>
      <c r="I95" s="102">
        <v>0</v>
      </c>
      <c r="J95" s="102">
        <v>0</v>
      </c>
      <c r="K95" s="102">
        <v>0</v>
      </c>
      <c r="L95" s="102">
        <v>0</v>
      </c>
      <c r="M95" s="102">
        <v>0</v>
      </c>
      <c r="N95" s="102">
        <v>0</v>
      </c>
      <c r="O95" s="125"/>
      <c r="P95" s="9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D95" s="109"/>
    </row>
    <row r="96" spans="1:30" s="107" customFormat="1" ht="81.75" customHeight="1" x14ac:dyDescent="0.2">
      <c r="A96" s="198"/>
      <c r="B96" s="94" t="s">
        <v>15</v>
      </c>
      <c r="C96" s="102">
        <f t="shared" si="64"/>
        <v>300000</v>
      </c>
      <c r="D96" s="177">
        <v>300000</v>
      </c>
      <c r="E96" s="102">
        <v>0</v>
      </c>
      <c r="F96" s="102">
        <v>0</v>
      </c>
      <c r="G96" s="102">
        <v>0</v>
      </c>
      <c r="H96" s="102">
        <v>0</v>
      </c>
      <c r="I96" s="102">
        <v>0</v>
      </c>
      <c r="J96" s="102">
        <v>0</v>
      </c>
      <c r="K96" s="102">
        <v>0</v>
      </c>
      <c r="L96" s="102">
        <v>0</v>
      </c>
      <c r="M96" s="102">
        <v>0</v>
      </c>
      <c r="N96" s="102">
        <v>0</v>
      </c>
      <c r="O96" s="125"/>
      <c r="P96" s="82" t="s">
        <v>73</v>
      </c>
      <c r="Q96" s="85">
        <f>D96/100000</f>
        <v>3</v>
      </c>
      <c r="R96" s="85">
        <f>E96/100000</f>
        <v>0</v>
      </c>
      <c r="S96" s="85">
        <f>F96/100000</f>
        <v>0</v>
      </c>
      <c r="T96" s="85">
        <f t="shared" ref="T96:AA96" si="66">G96/18000</f>
        <v>0</v>
      </c>
      <c r="U96" s="85">
        <f t="shared" si="66"/>
        <v>0</v>
      </c>
      <c r="V96" s="85">
        <f t="shared" si="66"/>
        <v>0</v>
      </c>
      <c r="W96" s="85">
        <f t="shared" si="66"/>
        <v>0</v>
      </c>
      <c r="X96" s="85">
        <f t="shared" si="66"/>
        <v>0</v>
      </c>
      <c r="Y96" s="85">
        <f t="shared" si="66"/>
        <v>0</v>
      </c>
      <c r="Z96" s="85">
        <f t="shared" si="66"/>
        <v>0</v>
      </c>
      <c r="AA96" s="85">
        <f t="shared" si="66"/>
        <v>0</v>
      </c>
      <c r="AB96" s="85">
        <f>SUM(Q96:AA96)</f>
        <v>3</v>
      </c>
      <c r="AD96" s="109"/>
    </row>
    <row r="97" spans="1:30" s="107" customFormat="1" ht="25.5" customHeight="1" x14ac:dyDescent="0.2">
      <c r="A97" s="198" t="s">
        <v>208</v>
      </c>
      <c r="B97" s="94" t="s">
        <v>14</v>
      </c>
      <c r="C97" s="102">
        <f t="shared" si="64"/>
        <v>540000</v>
      </c>
      <c r="D97" s="177">
        <f t="shared" ref="D97:N97" si="67">D98+D99</f>
        <v>540000</v>
      </c>
      <c r="E97" s="102">
        <f t="shared" si="67"/>
        <v>0</v>
      </c>
      <c r="F97" s="102">
        <f t="shared" si="67"/>
        <v>0</v>
      </c>
      <c r="G97" s="102">
        <f t="shared" si="67"/>
        <v>0</v>
      </c>
      <c r="H97" s="102">
        <f t="shared" si="67"/>
        <v>0</v>
      </c>
      <c r="I97" s="102">
        <f t="shared" si="67"/>
        <v>0</v>
      </c>
      <c r="J97" s="102">
        <f t="shared" si="67"/>
        <v>0</v>
      </c>
      <c r="K97" s="102">
        <f t="shared" si="67"/>
        <v>0</v>
      </c>
      <c r="L97" s="102">
        <f t="shared" si="67"/>
        <v>0</v>
      </c>
      <c r="M97" s="102">
        <f t="shared" si="67"/>
        <v>0</v>
      </c>
      <c r="N97" s="102">
        <f t="shared" si="67"/>
        <v>0</v>
      </c>
      <c r="O97" s="125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D97" s="109"/>
    </row>
    <row r="98" spans="1:30" s="107" customFormat="1" ht="88.5" customHeight="1" x14ac:dyDescent="0.2">
      <c r="A98" s="198"/>
      <c r="B98" s="94" t="s">
        <v>49</v>
      </c>
      <c r="C98" s="102">
        <f t="shared" si="64"/>
        <v>0</v>
      </c>
      <c r="D98" s="177">
        <v>0</v>
      </c>
      <c r="E98" s="102">
        <v>0</v>
      </c>
      <c r="F98" s="102">
        <v>0</v>
      </c>
      <c r="G98" s="102">
        <v>0</v>
      </c>
      <c r="H98" s="102">
        <v>0</v>
      </c>
      <c r="I98" s="102">
        <v>0</v>
      </c>
      <c r="J98" s="102">
        <v>0</v>
      </c>
      <c r="K98" s="102">
        <v>0</v>
      </c>
      <c r="L98" s="102">
        <v>0</v>
      </c>
      <c r="M98" s="102">
        <v>0</v>
      </c>
      <c r="N98" s="102">
        <v>0</v>
      </c>
      <c r="O98" s="125"/>
      <c r="P98" s="9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D98" s="109"/>
    </row>
    <row r="99" spans="1:30" s="107" customFormat="1" ht="85.5" customHeight="1" x14ac:dyDescent="0.2">
      <c r="A99" s="198"/>
      <c r="B99" s="94" t="s">
        <v>15</v>
      </c>
      <c r="C99" s="102">
        <f t="shared" si="64"/>
        <v>540000</v>
      </c>
      <c r="D99" s="177">
        <v>540000</v>
      </c>
      <c r="E99" s="102">
        <v>0</v>
      </c>
      <c r="F99" s="102">
        <v>0</v>
      </c>
      <c r="G99" s="102">
        <v>0</v>
      </c>
      <c r="H99" s="102">
        <v>0</v>
      </c>
      <c r="I99" s="102">
        <v>0</v>
      </c>
      <c r="J99" s="102">
        <v>0</v>
      </c>
      <c r="K99" s="102">
        <v>0</v>
      </c>
      <c r="L99" s="102">
        <v>0</v>
      </c>
      <c r="M99" s="102">
        <v>0</v>
      </c>
      <c r="N99" s="102">
        <v>0</v>
      </c>
      <c r="O99" s="125"/>
      <c r="P99" s="92" t="s">
        <v>73</v>
      </c>
      <c r="Q99" s="85">
        <f t="shared" ref="Q99:AA99" si="68">D99/18000</f>
        <v>30</v>
      </c>
      <c r="R99" s="85">
        <f t="shared" si="68"/>
        <v>0</v>
      </c>
      <c r="S99" s="85">
        <f t="shared" si="68"/>
        <v>0</v>
      </c>
      <c r="T99" s="85">
        <f t="shared" si="68"/>
        <v>0</v>
      </c>
      <c r="U99" s="85">
        <f t="shared" si="68"/>
        <v>0</v>
      </c>
      <c r="V99" s="85">
        <f t="shared" si="68"/>
        <v>0</v>
      </c>
      <c r="W99" s="85">
        <f t="shared" si="68"/>
        <v>0</v>
      </c>
      <c r="X99" s="85">
        <f t="shared" si="68"/>
        <v>0</v>
      </c>
      <c r="Y99" s="85">
        <f t="shared" si="68"/>
        <v>0</v>
      </c>
      <c r="Z99" s="85">
        <f t="shared" si="68"/>
        <v>0</v>
      </c>
      <c r="AA99" s="85">
        <f t="shared" si="68"/>
        <v>0</v>
      </c>
      <c r="AB99" s="85">
        <f>SUM(Q99:AA99)</f>
        <v>30</v>
      </c>
      <c r="AD99" s="109"/>
    </row>
    <row r="100" spans="1:30" s="107" customFormat="1" ht="58.5" customHeight="1" x14ac:dyDescent="0.2">
      <c r="A100" s="198" t="s">
        <v>207</v>
      </c>
      <c r="B100" s="166" t="s">
        <v>14</v>
      </c>
      <c r="C100" s="163">
        <f t="shared" si="64"/>
        <v>1000000</v>
      </c>
      <c r="D100" s="177">
        <v>1000000</v>
      </c>
      <c r="E100" s="163">
        <v>0</v>
      </c>
      <c r="F100" s="163">
        <v>0</v>
      </c>
      <c r="G100" s="163">
        <v>0</v>
      </c>
      <c r="H100" s="163">
        <v>0</v>
      </c>
      <c r="I100" s="163">
        <v>0</v>
      </c>
      <c r="J100" s="163">
        <v>0</v>
      </c>
      <c r="K100" s="163">
        <v>0</v>
      </c>
      <c r="L100" s="163">
        <v>0</v>
      </c>
      <c r="M100" s="163">
        <v>0</v>
      </c>
      <c r="N100" s="163">
        <v>0</v>
      </c>
      <c r="O100" s="125"/>
      <c r="P100" s="162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64"/>
      <c r="AB100" s="164"/>
      <c r="AD100" s="109"/>
    </row>
    <row r="101" spans="1:30" s="107" customFormat="1" ht="95.25" customHeight="1" x14ac:dyDescent="0.2">
      <c r="A101" s="198"/>
      <c r="B101" s="166" t="s">
        <v>49</v>
      </c>
      <c r="C101" s="163">
        <f t="shared" si="64"/>
        <v>0</v>
      </c>
      <c r="D101" s="177">
        <v>0</v>
      </c>
      <c r="E101" s="163">
        <v>0</v>
      </c>
      <c r="F101" s="163">
        <v>0</v>
      </c>
      <c r="G101" s="163">
        <v>0</v>
      </c>
      <c r="H101" s="163">
        <v>0</v>
      </c>
      <c r="I101" s="163">
        <v>0</v>
      </c>
      <c r="J101" s="163">
        <v>0</v>
      </c>
      <c r="K101" s="163">
        <v>0</v>
      </c>
      <c r="L101" s="163">
        <v>0</v>
      </c>
      <c r="M101" s="163">
        <v>0</v>
      </c>
      <c r="N101" s="163">
        <v>0</v>
      </c>
      <c r="O101" s="125"/>
      <c r="P101" s="162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  <c r="AD101" s="109"/>
    </row>
    <row r="102" spans="1:30" s="107" customFormat="1" ht="96.75" customHeight="1" x14ac:dyDescent="0.2">
      <c r="A102" s="198"/>
      <c r="B102" s="166" t="s">
        <v>15</v>
      </c>
      <c r="C102" s="163">
        <f t="shared" si="64"/>
        <v>1000000</v>
      </c>
      <c r="D102" s="177">
        <v>1000000</v>
      </c>
      <c r="E102" s="163">
        <v>0</v>
      </c>
      <c r="F102" s="163">
        <v>0</v>
      </c>
      <c r="G102" s="163">
        <v>0</v>
      </c>
      <c r="H102" s="163">
        <v>0</v>
      </c>
      <c r="I102" s="163">
        <v>0</v>
      </c>
      <c r="J102" s="163">
        <v>0</v>
      </c>
      <c r="K102" s="163">
        <v>0</v>
      </c>
      <c r="L102" s="163">
        <v>0</v>
      </c>
      <c r="M102" s="163">
        <v>0</v>
      </c>
      <c r="N102" s="163">
        <v>0</v>
      </c>
      <c r="O102" s="125"/>
      <c r="P102" s="162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64"/>
      <c r="AB102" s="164"/>
      <c r="AD102" s="109"/>
    </row>
    <row r="103" spans="1:30" s="107" customFormat="1" ht="75" customHeight="1" x14ac:dyDescent="0.2">
      <c r="A103" s="195" t="s">
        <v>227</v>
      </c>
      <c r="B103" s="170" t="s">
        <v>14</v>
      </c>
      <c r="C103" s="168">
        <f>C104+C105</f>
        <v>2262820.5099999998</v>
      </c>
      <c r="D103" s="177">
        <f>D104+D105</f>
        <v>7692309.1799999997</v>
      </c>
      <c r="E103" s="168">
        <v>0</v>
      </c>
      <c r="F103" s="168">
        <v>0</v>
      </c>
      <c r="G103" s="168">
        <v>0</v>
      </c>
      <c r="H103" s="168">
        <v>0</v>
      </c>
      <c r="I103" s="168">
        <v>0</v>
      </c>
      <c r="J103" s="168">
        <v>0</v>
      </c>
      <c r="K103" s="168">
        <v>0</v>
      </c>
      <c r="L103" s="168">
        <v>0</v>
      </c>
      <c r="M103" s="168">
        <v>0</v>
      </c>
      <c r="N103" s="168">
        <v>0</v>
      </c>
      <c r="O103" s="125"/>
      <c r="P103" s="167"/>
      <c r="Q103" s="169"/>
      <c r="R103" s="169"/>
      <c r="S103" s="169"/>
      <c r="T103" s="169"/>
      <c r="U103" s="169"/>
      <c r="V103" s="169"/>
      <c r="W103" s="169"/>
      <c r="X103" s="169"/>
      <c r="Y103" s="169"/>
      <c r="Z103" s="169"/>
      <c r="AA103" s="169"/>
      <c r="AB103" s="169"/>
      <c r="AD103" s="109"/>
    </row>
    <row r="104" spans="1:30" s="107" customFormat="1" ht="112.5" customHeight="1" x14ac:dyDescent="0.2">
      <c r="A104" s="196"/>
      <c r="B104" s="170" t="s">
        <v>49</v>
      </c>
      <c r="C104" s="168">
        <v>1765000</v>
      </c>
      <c r="D104" s="177">
        <f>D107+D110+D113</f>
        <v>6000000</v>
      </c>
      <c r="E104" s="168">
        <v>0</v>
      </c>
      <c r="F104" s="168">
        <v>0</v>
      </c>
      <c r="G104" s="168">
        <v>0</v>
      </c>
      <c r="H104" s="168">
        <v>0</v>
      </c>
      <c r="I104" s="168">
        <v>0</v>
      </c>
      <c r="J104" s="168">
        <v>0</v>
      </c>
      <c r="K104" s="168">
        <v>0</v>
      </c>
      <c r="L104" s="168">
        <v>0</v>
      </c>
      <c r="M104" s="168">
        <v>0</v>
      </c>
      <c r="N104" s="168">
        <v>0</v>
      </c>
      <c r="O104" s="125"/>
      <c r="P104" s="167"/>
      <c r="Q104" s="169"/>
      <c r="R104" s="169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D104" s="109"/>
    </row>
    <row r="105" spans="1:30" s="107" customFormat="1" ht="96.75" customHeight="1" x14ac:dyDescent="0.2">
      <c r="A105" s="197"/>
      <c r="B105" s="170" t="s">
        <v>15</v>
      </c>
      <c r="C105" s="168">
        <v>497820.51</v>
      </c>
      <c r="D105" s="177">
        <f>D108+D111+D114</f>
        <v>1692309.18</v>
      </c>
      <c r="E105" s="168">
        <v>0</v>
      </c>
      <c r="F105" s="168">
        <v>0</v>
      </c>
      <c r="G105" s="168">
        <v>0</v>
      </c>
      <c r="H105" s="168">
        <v>0</v>
      </c>
      <c r="I105" s="168">
        <v>0</v>
      </c>
      <c r="J105" s="168">
        <v>0</v>
      </c>
      <c r="K105" s="168">
        <v>0</v>
      </c>
      <c r="L105" s="168">
        <v>0</v>
      </c>
      <c r="M105" s="168">
        <v>0</v>
      </c>
      <c r="N105" s="168">
        <v>0</v>
      </c>
      <c r="O105" s="125"/>
      <c r="P105" s="167"/>
      <c r="Q105" s="169"/>
      <c r="R105" s="169"/>
      <c r="S105" s="169"/>
      <c r="T105" s="169"/>
      <c r="U105" s="169"/>
      <c r="V105" s="169"/>
      <c r="W105" s="169"/>
      <c r="X105" s="169"/>
      <c r="Y105" s="169"/>
      <c r="Z105" s="169"/>
      <c r="AA105" s="169"/>
      <c r="AB105" s="169"/>
      <c r="AD105" s="109"/>
    </row>
    <row r="106" spans="1:30" s="107" customFormat="1" ht="129" customHeight="1" x14ac:dyDescent="0.2">
      <c r="A106" s="198" t="s">
        <v>228</v>
      </c>
      <c r="B106" s="170" t="s">
        <v>14</v>
      </c>
      <c r="C106" s="168">
        <v>1583974.36</v>
      </c>
      <c r="D106" s="177">
        <f>D107+D108</f>
        <v>1583975</v>
      </c>
      <c r="E106" s="168">
        <v>0</v>
      </c>
      <c r="F106" s="168">
        <v>0</v>
      </c>
      <c r="G106" s="168">
        <v>0</v>
      </c>
      <c r="H106" s="168">
        <v>0</v>
      </c>
      <c r="I106" s="168">
        <v>0</v>
      </c>
      <c r="J106" s="168">
        <v>0</v>
      </c>
      <c r="K106" s="168">
        <v>0</v>
      </c>
      <c r="L106" s="168">
        <v>0</v>
      </c>
      <c r="M106" s="168">
        <v>0</v>
      </c>
      <c r="N106" s="168">
        <v>0</v>
      </c>
      <c r="O106" s="125"/>
      <c r="P106" s="167"/>
      <c r="Q106" s="169"/>
      <c r="R106" s="169"/>
      <c r="S106" s="169"/>
      <c r="T106" s="169"/>
      <c r="U106" s="169"/>
      <c r="V106" s="169"/>
      <c r="W106" s="169"/>
      <c r="X106" s="169"/>
      <c r="Y106" s="169"/>
      <c r="Z106" s="169"/>
      <c r="AA106" s="169"/>
      <c r="AB106" s="169"/>
      <c r="AD106" s="109"/>
    </row>
    <row r="107" spans="1:30" s="107" customFormat="1" ht="118.5" customHeight="1" x14ac:dyDescent="0.2">
      <c r="A107" s="198"/>
      <c r="B107" s="170" t="s">
        <v>49</v>
      </c>
      <c r="C107" s="168">
        <v>1235500</v>
      </c>
      <c r="D107" s="177">
        <v>1235500</v>
      </c>
      <c r="E107" s="168">
        <v>0</v>
      </c>
      <c r="F107" s="168">
        <v>0</v>
      </c>
      <c r="G107" s="168">
        <v>0</v>
      </c>
      <c r="H107" s="168">
        <v>0</v>
      </c>
      <c r="I107" s="168">
        <v>0</v>
      </c>
      <c r="J107" s="168">
        <v>0</v>
      </c>
      <c r="K107" s="168">
        <v>0</v>
      </c>
      <c r="L107" s="168">
        <v>0</v>
      </c>
      <c r="M107" s="168">
        <v>0</v>
      </c>
      <c r="N107" s="168">
        <v>0</v>
      </c>
      <c r="O107" s="125"/>
      <c r="P107" s="167"/>
      <c r="Q107" s="169"/>
      <c r="R107" s="169"/>
      <c r="S107" s="169"/>
      <c r="T107" s="169"/>
      <c r="U107" s="169"/>
      <c r="V107" s="169"/>
      <c r="W107" s="169"/>
      <c r="X107" s="169"/>
      <c r="Y107" s="169"/>
      <c r="Z107" s="169"/>
      <c r="AA107" s="169"/>
      <c r="AB107" s="169"/>
      <c r="AD107" s="109"/>
    </row>
    <row r="108" spans="1:30" s="107" customFormat="1" ht="116.25" customHeight="1" x14ac:dyDescent="0.2">
      <c r="A108" s="198"/>
      <c r="B108" s="170" t="s">
        <v>15</v>
      </c>
      <c r="C108" s="168">
        <v>348474.36</v>
      </c>
      <c r="D108" s="177">
        <v>348475</v>
      </c>
      <c r="E108" s="168">
        <v>0</v>
      </c>
      <c r="F108" s="168">
        <v>0</v>
      </c>
      <c r="G108" s="168">
        <v>0</v>
      </c>
      <c r="H108" s="168">
        <v>0</v>
      </c>
      <c r="I108" s="168">
        <v>0</v>
      </c>
      <c r="J108" s="168">
        <v>0</v>
      </c>
      <c r="K108" s="168">
        <v>0</v>
      </c>
      <c r="L108" s="168">
        <v>0</v>
      </c>
      <c r="M108" s="168">
        <v>0</v>
      </c>
      <c r="N108" s="168">
        <v>0</v>
      </c>
      <c r="O108" s="125"/>
      <c r="P108" s="167"/>
      <c r="Q108" s="169"/>
      <c r="R108" s="169"/>
      <c r="S108" s="169"/>
      <c r="T108" s="169"/>
      <c r="U108" s="169"/>
      <c r="V108" s="169"/>
      <c r="W108" s="169"/>
      <c r="X108" s="169"/>
      <c r="Y108" s="169"/>
      <c r="Z108" s="169"/>
      <c r="AA108" s="169"/>
      <c r="AB108" s="169"/>
      <c r="AD108" s="109"/>
    </row>
    <row r="109" spans="1:30" s="107" customFormat="1" ht="112.5" customHeight="1" x14ac:dyDescent="0.2">
      <c r="A109" s="198" t="s">
        <v>229</v>
      </c>
      <c r="B109" s="170" t="s">
        <v>14</v>
      </c>
      <c r="C109" s="168">
        <v>678846.15</v>
      </c>
      <c r="D109" s="177">
        <f>D110+D111</f>
        <v>678847</v>
      </c>
      <c r="E109" s="168">
        <v>0</v>
      </c>
      <c r="F109" s="168">
        <v>0</v>
      </c>
      <c r="G109" s="168">
        <v>0</v>
      </c>
      <c r="H109" s="168">
        <v>0</v>
      </c>
      <c r="I109" s="168">
        <v>0</v>
      </c>
      <c r="J109" s="168">
        <v>0</v>
      </c>
      <c r="K109" s="168">
        <v>0</v>
      </c>
      <c r="L109" s="168">
        <v>0</v>
      </c>
      <c r="M109" s="168">
        <v>0</v>
      </c>
      <c r="N109" s="168">
        <v>0</v>
      </c>
      <c r="O109" s="125"/>
      <c r="P109" s="167"/>
      <c r="Q109" s="169"/>
      <c r="R109" s="169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D109" s="109"/>
    </row>
    <row r="110" spans="1:30" s="107" customFormat="1" ht="111" customHeight="1" x14ac:dyDescent="0.2">
      <c r="A110" s="198"/>
      <c r="B110" s="170" t="s">
        <v>49</v>
      </c>
      <c r="C110" s="168">
        <v>529500</v>
      </c>
      <c r="D110" s="177">
        <v>529500</v>
      </c>
      <c r="E110" s="168">
        <v>0</v>
      </c>
      <c r="F110" s="168">
        <v>0</v>
      </c>
      <c r="G110" s="168">
        <v>0</v>
      </c>
      <c r="H110" s="168">
        <v>0</v>
      </c>
      <c r="I110" s="168">
        <v>0</v>
      </c>
      <c r="J110" s="168">
        <v>0</v>
      </c>
      <c r="K110" s="168">
        <v>0</v>
      </c>
      <c r="L110" s="168">
        <v>0</v>
      </c>
      <c r="M110" s="168">
        <v>0</v>
      </c>
      <c r="N110" s="168">
        <v>0</v>
      </c>
      <c r="O110" s="125"/>
      <c r="P110" s="167"/>
      <c r="Q110" s="169"/>
      <c r="R110" s="169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D110" s="109"/>
    </row>
    <row r="111" spans="1:30" s="107" customFormat="1" ht="96.75" customHeight="1" x14ac:dyDescent="0.2">
      <c r="A111" s="198"/>
      <c r="B111" s="170" t="s">
        <v>15</v>
      </c>
      <c r="C111" s="168">
        <v>149346.15</v>
      </c>
      <c r="D111" s="177">
        <v>149347</v>
      </c>
      <c r="E111" s="168">
        <v>0</v>
      </c>
      <c r="F111" s="168">
        <v>0</v>
      </c>
      <c r="G111" s="168">
        <v>0</v>
      </c>
      <c r="H111" s="168">
        <v>0</v>
      </c>
      <c r="I111" s="168">
        <v>0</v>
      </c>
      <c r="J111" s="168">
        <v>0</v>
      </c>
      <c r="K111" s="168">
        <v>0</v>
      </c>
      <c r="L111" s="168">
        <v>0</v>
      </c>
      <c r="M111" s="168">
        <v>0</v>
      </c>
      <c r="N111" s="168">
        <v>0</v>
      </c>
      <c r="O111" s="125"/>
      <c r="P111" s="167"/>
      <c r="Q111" s="169"/>
      <c r="R111" s="169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D111" s="109"/>
    </row>
    <row r="112" spans="1:30" s="107" customFormat="1" ht="79.5" customHeight="1" x14ac:dyDescent="0.2">
      <c r="A112" s="198" t="s">
        <v>230</v>
      </c>
      <c r="B112" s="173" t="s">
        <v>14</v>
      </c>
      <c r="C112" s="174">
        <v>0</v>
      </c>
      <c r="D112" s="177">
        <v>0</v>
      </c>
      <c r="E112" s="174">
        <v>0</v>
      </c>
      <c r="F112" s="174">
        <v>0</v>
      </c>
      <c r="G112" s="174">
        <v>0</v>
      </c>
      <c r="H112" s="174">
        <v>0</v>
      </c>
      <c r="I112" s="174">
        <v>0</v>
      </c>
      <c r="J112" s="174">
        <v>0</v>
      </c>
      <c r="K112" s="174">
        <v>0</v>
      </c>
      <c r="L112" s="174">
        <v>0</v>
      </c>
      <c r="M112" s="174">
        <v>0</v>
      </c>
      <c r="N112" s="174">
        <v>0</v>
      </c>
      <c r="O112" s="125"/>
      <c r="P112" s="172"/>
      <c r="Q112" s="171"/>
      <c r="R112" s="171"/>
      <c r="S112" s="171"/>
      <c r="T112" s="171"/>
      <c r="U112" s="171"/>
      <c r="V112" s="171"/>
      <c r="W112" s="171"/>
      <c r="X112" s="171"/>
      <c r="Y112" s="171"/>
      <c r="Z112" s="171"/>
      <c r="AA112" s="171"/>
      <c r="AB112" s="171"/>
      <c r="AD112" s="109"/>
    </row>
    <row r="113" spans="1:30" s="107" customFormat="1" ht="81" customHeight="1" x14ac:dyDescent="0.2">
      <c r="A113" s="198"/>
      <c r="B113" s="173" t="s">
        <v>49</v>
      </c>
      <c r="C113" s="174">
        <v>0</v>
      </c>
      <c r="D113" s="177">
        <v>4235000</v>
      </c>
      <c r="E113" s="174">
        <v>0</v>
      </c>
      <c r="F113" s="174">
        <v>0</v>
      </c>
      <c r="G113" s="174">
        <v>0</v>
      </c>
      <c r="H113" s="174">
        <v>0</v>
      </c>
      <c r="I113" s="174">
        <v>0</v>
      </c>
      <c r="J113" s="174">
        <v>0</v>
      </c>
      <c r="K113" s="174">
        <v>0</v>
      </c>
      <c r="L113" s="174">
        <v>0</v>
      </c>
      <c r="M113" s="174">
        <v>0</v>
      </c>
      <c r="N113" s="174">
        <v>0</v>
      </c>
      <c r="O113" s="125"/>
      <c r="P113" s="172"/>
      <c r="Q113" s="171"/>
      <c r="R113" s="171"/>
      <c r="S113" s="171"/>
      <c r="T113" s="171"/>
      <c r="U113" s="171"/>
      <c r="V113" s="171"/>
      <c r="W113" s="171"/>
      <c r="X113" s="171"/>
      <c r="Y113" s="171"/>
      <c r="Z113" s="171"/>
      <c r="AA113" s="171"/>
      <c r="AB113" s="171"/>
      <c r="AD113" s="109"/>
    </row>
    <row r="114" spans="1:30" s="107" customFormat="1" ht="72.75" customHeight="1" x14ac:dyDescent="0.2">
      <c r="A114" s="198"/>
      <c r="B114" s="173" t="s">
        <v>15</v>
      </c>
      <c r="C114" s="174">
        <v>0</v>
      </c>
      <c r="D114" s="177">
        <v>1194487.18</v>
      </c>
      <c r="E114" s="174">
        <v>0</v>
      </c>
      <c r="F114" s="174">
        <v>0</v>
      </c>
      <c r="G114" s="174">
        <v>0</v>
      </c>
      <c r="H114" s="174">
        <v>0</v>
      </c>
      <c r="I114" s="174">
        <v>0</v>
      </c>
      <c r="J114" s="174">
        <v>0</v>
      </c>
      <c r="K114" s="174">
        <v>0</v>
      </c>
      <c r="L114" s="174">
        <v>0</v>
      </c>
      <c r="M114" s="174">
        <v>0</v>
      </c>
      <c r="N114" s="174">
        <v>0</v>
      </c>
      <c r="O114" s="125"/>
      <c r="P114" s="172"/>
      <c r="Q114" s="171"/>
      <c r="R114" s="171"/>
      <c r="S114" s="171"/>
      <c r="T114" s="171"/>
      <c r="U114" s="171"/>
      <c r="V114" s="171"/>
      <c r="W114" s="171"/>
      <c r="X114" s="171"/>
      <c r="Y114" s="171"/>
      <c r="Z114" s="171"/>
      <c r="AA114" s="171"/>
      <c r="AB114" s="171"/>
      <c r="AD114" s="109"/>
    </row>
    <row r="115" spans="1:30" s="44" customFormat="1" ht="38.25" x14ac:dyDescent="0.2">
      <c r="A115" s="92" t="s">
        <v>214</v>
      </c>
      <c r="B115" s="102" t="s">
        <v>13</v>
      </c>
      <c r="C115" s="102" t="s">
        <v>13</v>
      </c>
      <c r="D115" s="177" t="s">
        <v>13</v>
      </c>
      <c r="E115" s="102" t="s">
        <v>13</v>
      </c>
      <c r="F115" s="102" t="s">
        <v>13</v>
      </c>
      <c r="G115" s="102" t="s">
        <v>13</v>
      </c>
      <c r="H115" s="102" t="s">
        <v>13</v>
      </c>
      <c r="I115" s="102" t="s">
        <v>13</v>
      </c>
      <c r="J115" s="102" t="s">
        <v>13</v>
      </c>
      <c r="K115" s="102" t="s">
        <v>13</v>
      </c>
      <c r="L115" s="102" t="s">
        <v>13</v>
      </c>
      <c r="M115" s="102" t="s">
        <v>13</v>
      </c>
      <c r="N115" s="102" t="s">
        <v>13</v>
      </c>
      <c r="O115" s="102" t="s">
        <v>54</v>
      </c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D115" s="2"/>
    </row>
    <row r="116" spans="1:30" s="44" customFormat="1" ht="78" customHeight="1" x14ac:dyDescent="0.2">
      <c r="A116" s="94" t="s">
        <v>215</v>
      </c>
      <c r="B116" s="102" t="s">
        <v>13</v>
      </c>
      <c r="C116" s="102" t="s">
        <v>13</v>
      </c>
      <c r="D116" s="177" t="s">
        <v>13</v>
      </c>
      <c r="E116" s="102" t="s">
        <v>13</v>
      </c>
      <c r="F116" s="102" t="s">
        <v>13</v>
      </c>
      <c r="G116" s="102" t="s">
        <v>13</v>
      </c>
      <c r="H116" s="102" t="s">
        <v>13</v>
      </c>
      <c r="I116" s="102" t="s">
        <v>13</v>
      </c>
      <c r="J116" s="102" t="s">
        <v>13</v>
      </c>
      <c r="K116" s="102" t="s">
        <v>13</v>
      </c>
      <c r="L116" s="102" t="s">
        <v>13</v>
      </c>
      <c r="M116" s="102" t="s">
        <v>13</v>
      </c>
      <c r="N116" s="102" t="s">
        <v>13</v>
      </c>
      <c r="O116" s="90" t="s">
        <v>54</v>
      </c>
      <c r="P116" s="14" t="s">
        <v>27</v>
      </c>
      <c r="Q116" s="19">
        <v>25</v>
      </c>
      <c r="R116" s="19">
        <v>30</v>
      </c>
      <c r="S116" s="19">
        <v>30</v>
      </c>
      <c r="T116" s="19">
        <v>30</v>
      </c>
      <c r="U116" s="19">
        <v>30</v>
      </c>
      <c r="V116" s="19">
        <v>30</v>
      </c>
      <c r="W116" s="19">
        <v>30</v>
      </c>
      <c r="X116" s="19">
        <v>30</v>
      </c>
      <c r="Y116" s="19">
        <v>30</v>
      </c>
      <c r="Z116" s="19">
        <v>30</v>
      </c>
      <c r="AA116" s="19">
        <v>30</v>
      </c>
      <c r="AB116" s="15">
        <v>30</v>
      </c>
      <c r="AD116" s="2"/>
    </row>
    <row r="117" spans="1:30" s="44" customFormat="1" ht="76.5" x14ac:dyDescent="0.2">
      <c r="A117" s="92" t="s">
        <v>216</v>
      </c>
      <c r="B117" s="102" t="s">
        <v>13</v>
      </c>
      <c r="C117" s="102" t="s">
        <v>13</v>
      </c>
      <c r="D117" s="177" t="s">
        <v>13</v>
      </c>
      <c r="E117" s="102" t="s">
        <v>13</v>
      </c>
      <c r="F117" s="102" t="s">
        <v>13</v>
      </c>
      <c r="G117" s="102" t="s">
        <v>13</v>
      </c>
      <c r="H117" s="102" t="s">
        <v>13</v>
      </c>
      <c r="I117" s="102" t="s">
        <v>13</v>
      </c>
      <c r="J117" s="102" t="s">
        <v>13</v>
      </c>
      <c r="K117" s="102" t="s">
        <v>13</v>
      </c>
      <c r="L117" s="102" t="s">
        <v>13</v>
      </c>
      <c r="M117" s="102" t="s">
        <v>13</v>
      </c>
      <c r="N117" s="102" t="s">
        <v>13</v>
      </c>
      <c r="O117" s="90" t="s">
        <v>54</v>
      </c>
      <c r="P117" s="14" t="s">
        <v>27</v>
      </c>
      <c r="Q117" s="87">
        <v>4</v>
      </c>
      <c r="R117" s="87">
        <v>4</v>
      </c>
      <c r="S117" s="87">
        <v>4</v>
      </c>
      <c r="T117" s="87">
        <v>4</v>
      </c>
      <c r="U117" s="87">
        <v>4</v>
      </c>
      <c r="V117" s="87">
        <v>4</v>
      </c>
      <c r="W117" s="87">
        <v>4</v>
      </c>
      <c r="X117" s="87">
        <v>4</v>
      </c>
      <c r="Y117" s="87">
        <v>4</v>
      </c>
      <c r="Z117" s="87">
        <v>4</v>
      </c>
      <c r="AA117" s="87">
        <v>4</v>
      </c>
      <c r="AB117" s="15">
        <v>4</v>
      </c>
      <c r="AD117" s="2"/>
    </row>
    <row r="118" spans="1:30" s="44" customFormat="1" ht="63" customHeight="1" x14ac:dyDescent="0.2">
      <c r="A118" s="203" t="s">
        <v>217</v>
      </c>
      <c r="B118" s="213" t="s">
        <v>13</v>
      </c>
      <c r="C118" s="213" t="s">
        <v>13</v>
      </c>
      <c r="D118" s="213" t="s">
        <v>13</v>
      </c>
      <c r="E118" s="213" t="s">
        <v>13</v>
      </c>
      <c r="F118" s="213" t="s">
        <v>13</v>
      </c>
      <c r="G118" s="213" t="s">
        <v>13</v>
      </c>
      <c r="H118" s="213" t="s">
        <v>13</v>
      </c>
      <c r="I118" s="213" t="s">
        <v>13</v>
      </c>
      <c r="J118" s="213" t="s">
        <v>13</v>
      </c>
      <c r="K118" s="213" t="s">
        <v>13</v>
      </c>
      <c r="L118" s="213" t="s">
        <v>13</v>
      </c>
      <c r="M118" s="213" t="s">
        <v>13</v>
      </c>
      <c r="N118" s="213" t="s">
        <v>13</v>
      </c>
      <c r="O118" s="102" t="s">
        <v>46</v>
      </c>
      <c r="P118" s="92" t="s">
        <v>67</v>
      </c>
      <c r="Q118" s="84" t="e">
        <f t="shared" ref="Q118:AA118" si="69">Q23+Q30</f>
        <v>#REF!</v>
      </c>
      <c r="R118" s="84" t="e">
        <f t="shared" si="69"/>
        <v>#REF!</v>
      </c>
      <c r="S118" s="84" t="e">
        <f t="shared" si="69"/>
        <v>#REF!</v>
      </c>
      <c r="T118" s="84" t="e">
        <f t="shared" si="69"/>
        <v>#REF!</v>
      </c>
      <c r="U118" s="84" t="e">
        <f t="shared" si="69"/>
        <v>#REF!</v>
      </c>
      <c r="V118" s="84" t="e">
        <f t="shared" si="69"/>
        <v>#REF!</v>
      </c>
      <c r="W118" s="84" t="e">
        <f t="shared" si="69"/>
        <v>#REF!</v>
      </c>
      <c r="X118" s="84" t="e">
        <f t="shared" si="69"/>
        <v>#REF!</v>
      </c>
      <c r="Y118" s="84" t="e">
        <f t="shared" si="69"/>
        <v>#REF!</v>
      </c>
      <c r="Z118" s="84" t="e">
        <f t="shared" si="69"/>
        <v>#REF!</v>
      </c>
      <c r="AA118" s="84" t="e">
        <f t="shared" si="69"/>
        <v>#REF!</v>
      </c>
      <c r="AB118" s="84" t="e">
        <f>SUM(Q118:AA118)</f>
        <v>#REF!</v>
      </c>
      <c r="AD118" s="2"/>
    </row>
    <row r="119" spans="1:30" s="44" customFormat="1" ht="51.75" customHeight="1" x14ac:dyDescent="0.2">
      <c r="A119" s="205"/>
      <c r="B119" s="207"/>
      <c r="C119" s="207"/>
      <c r="D119" s="207"/>
      <c r="E119" s="207"/>
      <c r="F119" s="207"/>
      <c r="G119" s="207"/>
      <c r="H119" s="207"/>
      <c r="I119" s="207"/>
      <c r="J119" s="207"/>
      <c r="K119" s="207"/>
      <c r="L119" s="207"/>
      <c r="M119" s="207"/>
      <c r="N119" s="207"/>
      <c r="O119" s="90" t="s">
        <v>54</v>
      </c>
      <c r="P119" s="92" t="s">
        <v>68</v>
      </c>
      <c r="Q119" s="86">
        <f t="shared" ref="Q119:AA119" si="70">Q116+Q117</f>
        <v>29</v>
      </c>
      <c r="R119" s="86">
        <f t="shared" si="70"/>
        <v>34</v>
      </c>
      <c r="S119" s="86">
        <f t="shared" si="70"/>
        <v>34</v>
      </c>
      <c r="T119" s="86">
        <f t="shared" si="70"/>
        <v>34</v>
      </c>
      <c r="U119" s="86">
        <f t="shared" si="70"/>
        <v>34</v>
      </c>
      <c r="V119" s="86">
        <f t="shared" si="70"/>
        <v>34</v>
      </c>
      <c r="W119" s="86">
        <f t="shared" si="70"/>
        <v>34</v>
      </c>
      <c r="X119" s="86">
        <f t="shared" si="70"/>
        <v>34</v>
      </c>
      <c r="Y119" s="86">
        <f t="shared" si="70"/>
        <v>34</v>
      </c>
      <c r="Z119" s="86">
        <f t="shared" si="70"/>
        <v>34</v>
      </c>
      <c r="AA119" s="86">
        <f t="shared" si="70"/>
        <v>34</v>
      </c>
      <c r="AB119" s="84">
        <f>AA119</f>
        <v>34</v>
      </c>
      <c r="AD119" s="2"/>
    </row>
    <row r="120" spans="1:30" s="44" customFormat="1" ht="68.25" customHeight="1" x14ac:dyDescent="0.2">
      <c r="A120" s="95" t="s">
        <v>218</v>
      </c>
      <c r="B120" s="102" t="s">
        <v>13</v>
      </c>
      <c r="C120" s="102" t="s">
        <v>13</v>
      </c>
      <c r="D120" s="177" t="s">
        <v>13</v>
      </c>
      <c r="E120" s="102" t="s">
        <v>13</v>
      </c>
      <c r="F120" s="102" t="s">
        <v>13</v>
      </c>
      <c r="G120" s="102" t="s">
        <v>13</v>
      </c>
      <c r="H120" s="102" t="s">
        <v>13</v>
      </c>
      <c r="I120" s="102" t="s">
        <v>13</v>
      </c>
      <c r="J120" s="102" t="s">
        <v>13</v>
      </c>
      <c r="K120" s="102" t="s">
        <v>13</v>
      </c>
      <c r="L120" s="102" t="s">
        <v>13</v>
      </c>
      <c r="M120" s="102" t="s">
        <v>13</v>
      </c>
      <c r="N120" s="102" t="s">
        <v>13</v>
      </c>
      <c r="O120" s="102" t="s">
        <v>46</v>
      </c>
      <c r="P120" s="92" t="s">
        <v>72</v>
      </c>
      <c r="Q120" s="84">
        <v>1</v>
      </c>
      <c r="R120" s="84">
        <v>1</v>
      </c>
      <c r="S120" s="84">
        <v>1</v>
      </c>
      <c r="T120" s="84">
        <v>1</v>
      </c>
      <c r="U120" s="84">
        <v>1</v>
      </c>
      <c r="V120" s="84">
        <v>1</v>
      </c>
      <c r="W120" s="84">
        <v>1</v>
      </c>
      <c r="X120" s="84">
        <v>1</v>
      </c>
      <c r="Y120" s="84">
        <v>1</v>
      </c>
      <c r="Z120" s="84">
        <v>1</v>
      </c>
      <c r="AA120" s="84">
        <v>1</v>
      </c>
      <c r="AB120" s="84">
        <f>AA120</f>
        <v>1</v>
      </c>
      <c r="AD120" s="2"/>
    </row>
    <row r="121" spans="1:30" s="44" customFormat="1" ht="12.75" x14ac:dyDescent="0.2">
      <c r="A121" s="31" t="s">
        <v>19</v>
      </c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3"/>
      <c r="AB121" s="16"/>
      <c r="AD121" s="2"/>
    </row>
    <row r="122" spans="1:30" s="44" customFormat="1" ht="62.25" customHeight="1" x14ac:dyDescent="0.2">
      <c r="A122" s="92" t="s">
        <v>122</v>
      </c>
      <c r="B122" s="102" t="s">
        <v>13</v>
      </c>
      <c r="C122" s="102" t="s">
        <v>13</v>
      </c>
      <c r="D122" s="177" t="s">
        <v>13</v>
      </c>
      <c r="E122" s="102" t="s">
        <v>13</v>
      </c>
      <c r="F122" s="102" t="s">
        <v>13</v>
      </c>
      <c r="G122" s="102" t="s">
        <v>13</v>
      </c>
      <c r="H122" s="102" t="s">
        <v>13</v>
      </c>
      <c r="I122" s="102" t="s">
        <v>13</v>
      </c>
      <c r="J122" s="102" t="s">
        <v>13</v>
      </c>
      <c r="K122" s="102" t="s">
        <v>13</v>
      </c>
      <c r="L122" s="102" t="s">
        <v>13</v>
      </c>
      <c r="M122" s="102" t="s">
        <v>13</v>
      </c>
      <c r="N122" s="102" t="s">
        <v>13</v>
      </c>
      <c r="O122" s="102" t="s">
        <v>47</v>
      </c>
      <c r="P122" s="92" t="s">
        <v>69</v>
      </c>
      <c r="Q122" s="84">
        <v>100</v>
      </c>
      <c r="R122" s="84">
        <v>100</v>
      </c>
      <c r="S122" s="84">
        <v>100</v>
      </c>
      <c r="T122" s="84">
        <v>100</v>
      </c>
      <c r="U122" s="84">
        <v>100</v>
      </c>
      <c r="V122" s="84">
        <v>100</v>
      </c>
      <c r="W122" s="84">
        <v>100</v>
      </c>
      <c r="X122" s="84">
        <v>100</v>
      </c>
      <c r="Y122" s="84">
        <v>100</v>
      </c>
      <c r="Z122" s="84">
        <v>100</v>
      </c>
      <c r="AA122" s="84">
        <v>100</v>
      </c>
      <c r="AB122" s="84">
        <f>AA122</f>
        <v>100</v>
      </c>
      <c r="AD122" s="2"/>
    </row>
    <row r="123" spans="1:30" s="44" customFormat="1" ht="32.25" customHeight="1" x14ac:dyDescent="0.2">
      <c r="A123" s="219" t="s">
        <v>51</v>
      </c>
      <c r="B123" s="94" t="s">
        <v>14</v>
      </c>
      <c r="C123" s="163">
        <f>C124+C125</f>
        <v>162013349.40000001</v>
      </c>
      <c r="D123" s="177">
        <f>D124+D125</f>
        <v>75165350</v>
      </c>
      <c r="E123" s="163">
        <f t="shared" ref="E123:N123" si="71">E124+E125</f>
        <v>7600950</v>
      </c>
      <c r="F123" s="163">
        <f t="shared" si="71"/>
        <v>7600950</v>
      </c>
      <c r="G123" s="163">
        <f t="shared" si="71"/>
        <v>8568644.6500000004</v>
      </c>
      <c r="H123" s="163">
        <f t="shared" si="71"/>
        <v>8693954.4499999993</v>
      </c>
      <c r="I123" s="163">
        <f t="shared" si="71"/>
        <v>8810313.5500000007</v>
      </c>
      <c r="J123" s="163">
        <f t="shared" si="71"/>
        <v>8922197.3000000007</v>
      </c>
      <c r="K123" s="163">
        <f t="shared" si="71"/>
        <v>9025130.3499999996</v>
      </c>
      <c r="L123" s="163">
        <f t="shared" si="71"/>
        <v>9119112.6999999993</v>
      </c>
      <c r="M123" s="163">
        <f t="shared" si="71"/>
        <v>9208619.6999999993</v>
      </c>
      <c r="N123" s="163">
        <f t="shared" si="71"/>
        <v>9298126.6999999993</v>
      </c>
      <c r="O123" s="102" t="s">
        <v>18</v>
      </c>
      <c r="P123" s="102" t="s">
        <v>18</v>
      </c>
      <c r="Q123" s="102" t="s">
        <v>18</v>
      </c>
      <c r="R123" s="102" t="s">
        <v>18</v>
      </c>
      <c r="S123" s="102" t="s">
        <v>18</v>
      </c>
      <c r="T123" s="102" t="s">
        <v>18</v>
      </c>
      <c r="U123" s="102" t="s">
        <v>18</v>
      </c>
      <c r="V123" s="102" t="s">
        <v>18</v>
      </c>
      <c r="W123" s="102" t="s">
        <v>18</v>
      </c>
      <c r="X123" s="102" t="s">
        <v>18</v>
      </c>
      <c r="Y123" s="102" t="s">
        <v>18</v>
      </c>
      <c r="Z123" s="102" t="s">
        <v>18</v>
      </c>
      <c r="AA123" s="102" t="s">
        <v>18</v>
      </c>
      <c r="AB123" s="102" t="s">
        <v>18</v>
      </c>
      <c r="AD123" s="2"/>
    </row>
    <row r="124" spans="1:30" s="44" customFormat="1" ht="70.5" customHeight="1" x14ac:dyDescent="0.2">
      <c r="A124" s="219"/>
      <c r="B124" s="94" t="s">
        <v>49</v>
      </c>
      <c r="C124" s="163">
        <f>SUM(D124:N124)</f>
        <v>41562800</v>
      </c>
      <c r="D124" s="177">
        <f>D15+D39+D104</f>
        <v>9690000</v>
      </c>
      <c r="E124" s="163">
        <f t="shared" ref="E124:N124" si="72">E15+E39</f>
        <v>3125600</v>
      </c>
      <c r="F124" s="163">
        <f t="shared" si="72"/>
        <v>3125600</v>
      </c>
      <c r="G124" s="163">
        <f t="shared" si="72"/>
        <v>3202700</v>
      </c>
      <c r="H124" s="163">
        <f t="shared" si="72"/>
        <v>3202700</v>
      </c>
      <c r="I124" s="163">
        <f t="shared" si="72"/>
        <v>3202700</v>
      </c>
      <c r="J124" s="163">
        <f t="shared" si="72"/>
        <v>3202700</v>
      </c>
      <c r="K124" s="163">
        <f t="shared" si="72"/>
        <v>3202700</v>
      </c>
      <c r="L124" s="163">
        <f t="shared" si="72"/>
        <v>3202700</v>
      </c>
      <c r="M124" s="163">
        <f t="shared" si="72"/>
        <v>3202700</v>
      </c>
      <c r="N124" s="163">
        <f t="shared" si="72"/>
        <v>3202700</v>
      </c>
      <c r="O124" s="102" t="s">
        <v>18</v>
      </c>
      <c r="P124" s="102" t="s">
        <v>18</v>
      </c>
      <c r="Q124" s="102" t="s">
        <v>18</v>
      </c>
      <c r="R124" s="102" t="s">
        <v>18</v>
      </c>
      <c r="S124" s="102" t="s">
        <v>18</v>
      </c>
      <c r="T124" s="102" t="s">
        <v>18</v>
      </c>
      <c r="U124" s="102" t="s">
        <v>18</v>
      </c>
      <c r="V124" s="102" t="s">
        <v>18</v>
      </c>
      <c r="W124" s="102" t="s">
        <v>18</v>
      </c>
      <c r="X124" s="102" t="s">
        <v>18</v>
      </c>
      <c r="Y124" s="102" t="s">
        <v>18</v>
      </c>
      <c r="Z124" s="102" t="s">
        <v>18</v>
      </c>
      <c r="AA124" s="102" t="s">
        <v>18</v>
      </c>
      <c r="AB124" s="102" t="s">
        <v>18</v>
      </c>
      <c r="AD124" s="2"/>
    </row>
    <row r="125" spans="1:30" s="44" customFormat="1" ht="42.75" customHeight="1" x14ac:dyDescent="0.2">
      <c r="A125" s="219"/>
      <c r="B125" s="94" t="s">
        <v>15</v>
      </c>
      <c r="C125" s="163">
        <f>SUM(D125:N125)</f>
        <v>120450549.40000001</v>
      </c>
      <c r="D125" s="177">
        <f>D16+D40+D105</f>
        <v>65475350</v>
      </c>
      <c r="E125" s="163">
        <f t="shared" ref="E125:N125" si="73">E16+E40</f>
        <v>4475350</v>
      </c>
      <c r="F125" s="163">
        <f t="shared" si="73"/>
        <v>4475350</v>
      </c>
      <c r="G125" s="163">
        <f t="shared" si="73"/>
        <v>5365944.6500000004</v>
      </c>
      <c r="H125" s="163">
        <f t="shared" si="73"/>
        <v>5491254.4500000002</v>
      </c>
      <c r="I125" s="163">
        <f t="shared" si="73"/>
        <v>5607613.5499999998</v>
      </c>
      <c r="J125" s="163">
        <f t="shared" si="73"/>
        <v>5719497.2999999998</v>
      </c>
      <c r="K125" s="163">
        <f t="shared" si="73"/>
        <v>5822430.3499999996</v>
      </c>
      <c r="L125" s="163">
        <f t="shared" si="73"/>
        <v>5916412.7000000002</v>
      </c>
      <c r="M125" s="163">
        <f t="shared" si="73"/>
        <v>6005919.7000000002</v>
      </c>
      <c r="N125" s="163">
        <f t="shared" si="73"/>
        <v>6095426.7000000002</v>
      </c>
      <c r="O125" s="102" t="s">
        <v>18</v>
      </c>
      <c r="P125" s="102" t="s">
        <v>18</v>
      </c>
      <c r="Q125" s="102" t="s">
        <v>18</v>
      </c>
      <c r="R125" s="102" t="s">
        <v>18</v>
      </c>
      <c r="S125" s="102" t="s">
        <v>18</v>
      </c>
      <c r="T125" s="102" t="s">
        <v>18</v>
      </c>
      <c r="U125" s="102" t="s">
        <v>18</v>
      </c>
      <c r="V125" s="102" t="s">
        <v>18</v>
      </c>
      <c r="W125" s="102" t="s">
        <v>18</v>
      </c>
      <c r="X125" s="102" t="s">
        <v>18</v>
      </c>
      <c r="Y125" s="102" t="s">
        <v>18</v>
      </c>
      <c r="Z125" s="102" t="s">
        <v>18</v>
      </c>
      <c r="AA125" s="102" t="s">
        <v>18</v>
      </c>
      <c r="AB125" s="102" t="s">
        <v>18</v>
      </c>
      <c r="AD125" s="2"/>
    </row>
    <row r="126" spans="1:30" s="44" customFormat="1" ht="25.5" x14ac:dyDescent="0.2">
      <c r="A126" s="219" t="s">
        <v>114</v>
      </c>
      <c r="B126" s="94" t="s">
        <v>17</v>
      </c>
      <c r="C126" s="163">
        <f>SUM(D126:N126)</f>
        <v>162013349.40000001</v>
      </c>
      <c r="D126" s="177">
        <f t="shared" ref="D126:N126" si="74">D127+D128</f>
        <v>75165350</v>
      </c>
      <c r="E126" s="163">
        <f t="shared" si="74"/>
        <v>7600950</v>
      </c>
      <c r="F126" s="163">
        <f t="shared" si="74"/>
        <v>7600950</v>
      </c>
      <c r="G126" s="163">
        <f t="shared" si="74"/>
        <v>8568644.6500000004</v>
      </c>
      <c r="H126" s="163">
        <f t="shared" si="74"/>
        <v>8693954.4499999993</v>
      </c>
      <c r="I126" s="163">
        <f t="shared" si="74"/>
        <v>8810313.5500000007</v>
      </c>
      <c r="J126" s="163">
        <f t="shared" si="74"/>
        <v>8922197.3000000007</v>
      </c>
      <c r="K126" s="163">
        <f t="shared" si="74"/>
        <v>9025130.3499999996</v>
      </c>
      <c r="L126" s="163">
        <f t="shared" si="74"/>
        <v>9119112.6999999993</v>
      </c>
      <c r="M126" s="163">
        <f t="shared" si="74"/>
        <v>9208619.6999999993</v>
      </c>
      <c r="N126" s="163">
        <f t="shared" si="74"/>
        <v>9298126.6999999993</v>
      </c>
      <c r="O126" s="102" t="s">
        <v>18</v>
      </c>
      <c r="P126" s="102" t="s">
        <v>18</v>
      </c>
      <c r="Q126" s="102" t="s">
        <v>18</v>
      </c>
      <c r="R126" s="102" t="s">
        <v>18</v>
      </c>
      <c r="S126" s="102" t="s">
        <v>18</v>
      </c>
      <c r="T126" s="102" t="s">
        <v>18</v>
      </c>
      <c r="U126" s="102" t="s">
        <v>18</v>
      </c>
      <c r="V126" s="102" t="s">
        <v>18</v>
      </c>
      <c r="W126" s="102" t="s">
        <v>18</v>
      </c>
      <c r="X126" s="102" t="s">
        <v>18</v>
      </c>
      <c r="Y126" s="102" t="s">
        <v>18</v>
      </c>
      <c r="Z126" s="102" t="s">
        <v>18</v>
      </c>
      <c r="AA126" s="102" t="s">
        <v>18</v>
      </c>
      <c r="AB126" s="102" t="s">
        <v>18</v>
      </c>
      <c r="AD126" s="2"/>
    </row>
    <row r="127" spans="1:30" s="44" customFormat="1" ht="63.75" x14ac:dyDescent="0.2">
      <c r="A127" s="219"/>
      <c r="B127" s="94" t="s">
        <v>49</v>
      </c>
      <c r="C127" s="163">
        <f>SUM(D127:N127)</f>
        <v>41562800</v>
      </c>
      <c r="D127" s="177">
        <f>D15+D39+D104</f>
        <v>9690000</v>
      </c>
      <c r="E127" s="163">
        <f t="shared" ref="E127:N128" si="75">E124</f>
        <v>3125600</v>
      </c>
      <c r="F127" s="163">
        <f t="shared" si="75"/>
        <v>3125600</v>
      </c>
      <c r="G127" s="163">
        <f t="shared" si="75"/>
        <v>3202700</v>
      </c>
      <c r="H127" s="163">
        <f t="shared" si="75"/>
        <v>3202700</v>
      </c>
      <c r="I127" s="163">
        <f t="shared" si="75"/>
        <v>3202700</v>
      </c>
      <c r="J127" s="163">
        <f t="shared" si="75"/>
        <v>3202700</v>
      </c>
      <c r="K127" s="163">
        <f t="shared" si="75"/>
        <v>3202700</v>
      </c>
      <c r="L127" s="163">
        <f t="shared" si="75"/>
        <v>3202700</v>
      </c>
      <c r="M127" s="163">
        <f t="shared" si="75"/>
        <v>3202700</v>
      </c>
      <c r="N127" s="163">
        <f t="shared" si="75"/>
        <v>3202700</v>
      </c>
      <c r="O127" s="102" t="s">
        <v>18</v>
      </c>
      <c r="P127" s="102" t="s">
        <v>18</v>
      </c>
      <c r="Q127" s="102" t="s">
        <v>18</v>
      </c>
      <c r="R127" s="102" t="s">
        <v>18</v>
      </c>
      <c r="S127" s="102" t="s">
        <v>18</v>
      </c>
      <c r="T127" s="102" t="s">
        <v>18</v>
      </c>
      <c r="U127" s="102" t="s">
        <v>18</v>
      </c>
      <c r="V127" s="102" t="s">
        <v>18</v>
      </c>
      <c r="W127" s="102" t="s">
        <v>18</v>
      </c>
      <c r="X127" s="102" t="s">
        <v>18</v>
      </c>
      <c r="Y127" s="102" t="s">
        <v>18</v>
      </c>
      <c r="Z127" s="102" t="s">
        <v>18</v>
      </c>
      <c r="AA127" s="102" t="s">
        <v>18</v>
      </c>
      <c r="AB127" s="102" t="s">
        <v>18</v>
      </c>
      <c r="AD127" s="2"/>
    </row>
    <row r="128" spans="1:30" s="44" customFormat="1" ht="38.25" x14ac:dyDescent="0.2">
      <c r="A128" s="219"/>
      <c r="B128" s="94" t="s">
        <v>15</v>
      </c>
      <c r="C128" s="163">
        <f>SUM(D128:N128)</f>
        <v>120450549.40000001</v>
      </c>
      <c r="D128" s="177">
        <f>D16+D40+D105</f>
        <v>65475350</v>
      </c>
      <c r="E128" s="163">
        <f t="shared" si="75"/>
        <v>4475350</v>
      </c>
      <c r="F128" s="163">
        <f t="shared" si="75"/>
        <v>4475350</v>
      </c>
      <c r="G128" s="163">
        <f t="shared" si="75"/>
        <v>5365944.6500000004</v>
      </c>
      <c r="H128" s="163">
        <f t="shared" si="75"/>
        <v>5491254.4500000002</v>
      </c>
      <c r="I128" s="163">
        <f t="shared" si="75"/>
        <v>5607613.5499999998</v>
      </c>
      <c r="J128" s="163">
        <f t="shared" si="75"/>
        <v>5719497.2999999998</v>
      </c>
      <c r="K128" s="163">
        <f t="shared" si="75"/>
        <v>5822430.3499999996</v>
      </c>
      <c r="L128" s="163">
        <f t="shared" si="75"/>
        <v>5916412.7000000002</v>
      </c>
      <c r="M128" s="163">
        <f t="shared" si="75"/>
        <v>6005919.7000000002</v>
      </c>
      <c r="N128" s="163">
        <f t="shared" si="75"/>
        <v>6095426.7000000002</v>
      </c>
      <c r="O128" s="102" t="s">
        <v>18</v>
      </c>
      <c r="P128" s="102" t="s">
        <v>18</v>
      </c>
      <c r="Q128" s="102" t="s">
        <v>18</v>
      </c>
      <c r="R128" s="102" t="s">
        <v>18</v>
      </c>
      <c r="S128" s="102" t="s">
        <v>18</v>
      </c>
      <c r="T128" s="102" t="s">
        <v>18</v>
      </c>
      <c r="U128" s="102" t="s">
        <v>18</v>
      </c>
      <c r="V128" s="102" t="s">
        <v>18</v>
      </c>
      <c r="W128" s="102" t="s">
        <v>18</v>
      </c>
      <c r="X128" s="102" t="s">
        <v>18</v>
      </c>
      <c r="Y128" s="102" t="s">
        <v>18</v>
      </c>
      <c r="Z128" s="102" t="s">
        <v>18</v>
      </c>
      <c r="AA128" s="102" t="s">
        <v>18</v>
      </c>
      <c r="AB128" s="102" t="s">
        <v>18</v>
      </c>
      <c r="AD128" s="2"/>
    </row>
    <row r="129" spans="1:30" s="44" customFormat="1" ht="25.5" hidden="1" x14ac:dyDescent="0.2">
      <c r="A129" s="219" t="s">
        <v>52</v>
      </c>
      <c r="B129" s="94" t="s">
        <v>14</v>
      </c>
      <c r="C129" s="102" t="s">
        <v>13</v>
      </c>
      <c r="D129" s="177" t="s">
        <v>13</v>
      </c>
      <c r="E129" s="102" t="s">
        <v>13</v>
      </c>
      <c r="F129" s="102" t="s">
        <v>13</v>
      </c>
      <c r="G129" s="102" t="s">
        <v>13</v>
      </c>
      <c r="H129" s="102" t="s">
        <v>13</v>
      </c>
      <c r="I129" s="102" t="s">
        <v>13</v>
      </c>
      <c r="J129" s="102" t="s">
        <v>13</v>
      </c>
      <c r="K129" s="102" t="s">
        <v>13</v>
      </c>
      <c r="L129" s="102" t="s">
        <v>13</v>
      </c>
      <c r="M129" s="102" t="s">
        <v>13</v>
      </c>
      <c r="N129" s="102" t="s">
        <v>13</v>
      </c>
      <c r="O129" s="102" t="s">
        <v>18</v>
      </c>
      <c r="P129" s="102" t="s">
        <v>18</v>
      </c>
      <c r="Q129" s="102" t="s">
        <v>18</v>
      </c>
      <c r="R129" s="102" t="s">
        <v>18</v>
      </c>
      <c r="S129" s="102" t="s">
        <v>18</v>
      </c>
      <c r="T129" s="102" t="s">
        <v>18</v>
      </c>
      <c r="U129" s="102" t="s">
        <v>18</v>
      </c>
      <c r="V129" s="102" t="s">
        <v>18</v>
      </c>
      <c r="W129" s="102" t="s">
        <v>18</v>
      </c>
      <c r="X129" s="102" t="s">
        <v>18</v>
      </c>
      <c r="Y129" s="102" t="s">
        <v>18</v>
      </c>
      <c r="Z129" s="102" t="s">
        <v>18</v>
      </c>
      <c r="AA129" s="102" t="s">
        <v>18</v>
      </c>
      <c r="AB129" s="102" t="s">
        <v>18</v>
      </c>
      <c r="AD129" s="2"/>
    </row>
    <row r="130" spans="1:30" s="44" customFormat="1" ht="63.75" hidden="1" x14ac:dyDescent="0.2">
      <c r="A130" s="219"/>
      <c r="B130" s="94" t="s">
        <v>49</v>
      </c>
      <c r="C130" s="102" t="s">
        <v>13</v>
      </c>
      <c r="D130" s="177" t="s">
        <v>13</v>
      </c>
      <c r="E130" s="102" t="s">
        <v>13</v>
      </c>
      <c r="F130" s="102" t="s">
        <v>13</v>
      </c>
      <c r="G130" s="102" t="s">
        <v>13</v>
      </c>
      <c r="H130" s="102" t="s">
        <v>13</v>
      </c>
      <c r="I130" s="102" t="s">
        <v>13</v>
      </c>
      <c r="J130" s="102" t="s">
        <v>13</v>
      </c>
      <c r="K130" s="102" t="s">
        <v>13</v>
      </c>
      <c r="L130" s="102" t="s">
        <v>13</v>
      </c>
      <c r="M130" s="102" t="s">
        <v>13</v>
      </c>
      <c r="N130" s="102" t="s">
        <v>13</v>
      </c>
      <c r="O130" s="102" t="s">
        <v>18</v>
      </c>
      <c r="P130" s="102" t="s">
        <v>18</v>
      </c>
      <c r="Q130" s="102" t="s">
        <v>18</v>
      </c>
      <c r="R130" s="102" t="s">
        <v>18</v>
      </c>
      <c r="S130" s="102" t="s">
        <v>18</v>
      </c>
      <c r="T130" s="102" t="s">
        <v>18</v>
      </c>
      <c r="U130" s="102" t="s">
        <v>18</v>
      </c>
      <c r="V130" s="102" t="s">
        <v>18</v>
      </c>
      <c r="W130" s="102" t="s">
        <v>18</v>
      </c>
      <c r="X130" s="102" t="s">
        <v>18</v>
      </c>
      <c r="Y130" s="102" t="s">
        <v>18</v>
      </c>
      <c r="Z130" s="102" t="s">
        <v>18</v>
      </c>
      <c r="AA130" s="102" t="s">
        <v>18</v>
      </c>
      <c r="AB130" s="102" t="s">
        <v>18</v>
      </c>
      <c r="AD130" s="2"/>
    </row>
    <row r="131" spans="1:30" s="44" customFormat="1" ht="38.25" hidden="1" x14ac:dyDescent="0.2">
      <c r="A131" s="219"/>
      <c r="B131" s="94" t="s">
        <v>15</v>
      </c>
      <c r="C131" s="102" t="s">
        <v>13</v>
      </c>
      <c r="D131" s="177" t="s">
        <v>13</v>
      </c>
      <c r="E131" s="102" t="s">
        <v>13</v>
      </c>
      <c r="F131" s="102" t="s">
        <v>13</v>
      </c>
      <c r="G131" s="102" t="s">
        <v>13</v>
      </c>
      <c r="H131" s="102" t="s">
        <v>13</v>
      </c>
      <c r="I131" s="102" t="s">
        <v>13</v>
      </c>
      <c r="J131" s="102" t="s">
        <v>13</v>
      </c>
      <c r="K131" s="102" t="s">
        <v>13</v>
      </c>
      <c r="L131" s="102" t="s">
        <v>13</v>
      </c>
      <c r="M131" s="102" t="s">
        <v>13</v>
      </c>
      <c r="N131" s="102" t="s">
        <v>13</v>
      </c>
      <c r="O131" s="102" t="s">
        <v>18</v>
      </c>
      <c r="P131" s="102" t="s">
        <v>18</v>
      </c>
      <c r="Q131" s="102" t="s">
        <v>18</v>
      </c>
      <c r="R131" s="102" t="s">
        <v>18</v>
      </c>
      <c r="S131" s="102" t="s">
        <v>18</v>
      </c>
      <c r="T131" s="102" t="s">
        <v>18</v>
      </c>
      <c r="U131" s="102" t="s">
        <v>18</v>
      </c>
      <c r="V131" s="102" t="s">
        <v>18</v>
      </c>
      <c r="W131" s="102" t="s">
        <v>18</v>
      </c>
      <c r="X131" s="102" t="s">
        <v>18</v>
      </c>
      <c r="Y131" s="102" t="s">
        <v>18</v>
      </c>
      <c r="Z131" s="102" t="s">
        <v>18</v>
      </c>
      <c r="AA131" s="102" t="s">
        <v>18</v>
      </c>
      <c r="AB131" s="102" t="s">
        <v>18</v>
      </c>
      <c r="AD131" s="2"/>
    </row>
    <row r="132" spans="1:30" s="44" customFormat="1" ht="25.5" hidden="1" x14ac:dyDescent="0.2">
      <c r="A132" s="219" t="s">
        <v>53</v>
      </c>
      <c r="B132" s="94" t="s">
        <v>14</v>
      </c>
      <c r="C132" s="102" t="s">
        <v>13</v>
      </c>
      <c r="D132" s="177" t="s">
        <v>13</v>
      </c>
      <c r="E132" s="102" t="s">
        <v>13</v>
      </c>
      <c r="F132" s="102" t="s">
        <v>13</v>
      </c>
      <c r="G132" s="102" t="s">
        <v>13</v>
      </c>
      <c r="H132" s="102" t="s">
        <v>13</v>
      </c>
      <c r="I132" s="102" t="s">
        <v>13</v>
      </c>
      <c r="J132" s="102" t="s">
        <v>13</v>
      </c>
      <c r="K132" s="102" t="s">
        <v>13</v>
      </c>
      <c r="L132" s="102" t="s">
        <v>13</v>
      </c>
      <c r="M132" s="102" t="s">
        <v>13</v>
      </c>
      <c r="N132" s="102" t="s">
        <v>13</v>
      </c>
      <c r="O132" s="102" t="s">
        <v>18</v>
      </c>
      <c r="P132" s="102" t="s">
        <v>18</v>
      </c>
      <c r="Q132" s="102" t="s">
        <v>18</v>
      </c>
      <c r="R132" s="102" t="s">
        <v>18</v>
      </c>
      <c r="S132" s="102" t="s">
        <v>18</v>
      </c>
      <c r="T132" s="102" t="s">
        <v>18</v>
      </c>
      <c r="U132" s="102" t="s">
        <v>18</v>
      </c>
      <c r="V132" s="102" t="s">
        <v>18</v>
      </c>
      <c r="W132" s="102" t="s">
        <v>18</v>
      </c>
      <c r="X132" s="102" t="s">
        <v>18</v>
      </c>
      <c r="Y132" s="102" t="s">
        <v>18</v>
      </c>
      <c r="Z132" s="102" t="s">
        <v>18</v>
      </c>
      <c r="AA132" s="102" t="s">
        <v>18</v>
      </c>
      <c r="AB132" s="102" t="s">
        <v>18</v>
      </c>
      <c r="AD132" s="2"/>
    </row>
    <row r="133" spans="1:30" s="44" customFormat="1" ht="63.75" hidden="1" x14ac:dyDescent="0.2">
      <c r="A133" s="219"/>
      <c r="B133" s="94" t="s">
        <v>49</v>
      </c>
      <c r="C133" s="102" t="s">
        <v>13</v>
      </c>
      <c r="D133" s="177" t="s">
        <v>13</v>
      </c>
      <c r="E133" s="102" t="s">
        <v>13</v>
      </c>
      <c r="F133" s="102" t="s">
        <v>13</v>
      </c>
      <c r="G133" s="102" t="s">
        <v>13</v>
      </c>
      <c r="H133" s="102" t="s">
        <v>13</v>
      </c>
      <c r="I133" s="102" t="s">
        <v>13</v>
      </c>
      <c r="J133" s="102" t="s">
        <v>13</v>
      </c>
      <c r="K133" s="102" t="s">
        <v>13</v>
      </c>
      <c r="L133" s="102" t="s">
        <v>13</v>
      </c>
      <c r="M133" s="102" t="s">
        <v>13</v>
      </c>
      <c r="N133" s="102" t="s">
        <v>13</v>
      </c>
      <c r="O133" s="102" t="s">
        <v>18</v>
      </c>
      <c r="P133" s="102" t="s">
        <v>18</v>
      </c>
      <c r="Q133" s="102" t="s">
        <v>18</v>
      </c>
      <c r="R133" s="102" t="s">
        <v>18</v>
      </c>
      <c r="S133" s="102" t="s">
        <v>18</v>
      </c>
      <c r="T133" s="102" t="s">
        <v>18</v>
      </c>
      <c r="U133" s="102" t="s">
        <v>18</v>
      </c>
      <c r="V133" s="102" t="s">
        <v>18</v>
      </c>
      <c r="W133" s="102" t="s">
        <v>18</v>
      </c>
      <c r="X133" s="102" t="s">
        <v>18</v>
      </c>
      <c r="Y133" s="102" t="s">
        <v>18</v>
      </c>
      <c r="Z133" s="102" t="s">
        <v>18</v>
      </c>
      <c r="AA133" s="102" t="s">
        <v>18</v>
      </c>
      <c r="AB133" s="102" t="s">
        <v>18</v>
      </c>
      <c r="AD133" s="2"/>
    </row>
    <row r="134" spans="1:30" s="44" customFormat="1" ht="38.25" hidden="1" x14ac:dyDescent="0.2">
      <c r="A134" s="219"/>
      <c r="B134" s="94" t="s">
        <v>15</v>
      </c>
      <c r="C134" s="102" t="s">
        <v>13</v>
      </c>
      <c r="D134" s="177" t="s">
        <v>13</v>
      </c>
      <c r="E134" s="102" t="s">
        <v>13</v>
      </c>
      <c r="F134" s="102" t="s">
        <v>13</v>
      </c>
      <c r="G134" s="102" t="s">
        <v>13</v>
      </c>
      <c r="H134" s="102" t="s">
        <v>13</v>
      </c>
      <c r="I134" s="102" t="s">
        <v>13</v>
      </c>
      <c r="J134" s="102" t="s">
        <v>13</v>
      </c>
      <c r="K134" s="102" t="s">
        <v>13</v>
      </c>
      <c r="L134" s="102" t="s">
        <v>13</v>
      </c>
      <c r="M134" s="102" t="s">
        <v>13</v>
      </c>
      <c r="N134" s="102" t="s">
        <v>13</v>
      </c>
      <c r="O134" s="102" t="s">
        <v>18</v>
      </c>
      <c r="P134" s="102" t="s">
        <v>18</v>
      </c>
      <c r="Q134" s="102" t="s">
        <v>18</v>
      </c>
      <c r="R134" s="102" t="s">
        <v>18</v>
      </c>
      <c r="S134" s="102" t="s">
        <v>18</v>
      </c>
      <c r="T134" s="102" t="s">
        <v>18</v>
      </c>
      <c r="U134" s="102" t="s">
        <v>18</v>
      </c>
      <c r="V134" s="102" t="s">
        <v>18</v>
      </c>
      <c r="W134" s="102" t="s">
        <v>18</v>
      </c>
      <c r="X134" s="102" t="s">
        <v>18</v>
      </c>
      <c r="Y134" s="102" t="s">
        <v>18</v>
      </c>
      <c r="Z134" s="102" t="s">
        <v>18</v>
      </c>
      <c r="AA134" s="102" t="s">
        <v>18</v>
      </c>
      <c r="AB134" s="102" t="s">
        <v>18</v>
      </c>
      <c r="AD134" s="2"/>
    </row>
    <row r="135" spans="1:30" x14ac:dyDescent="0.25">
      <c r="A135" s="44" t="s">
        <v>225</v>
      </c>
    </row>
  </sheetData>
  <autoFilter ref="A7:AM134"/>
  <mergeCells count="330">
    <mergeCell ref="A112:A114"/>
    <mergeCell ref="A3:P3"/>
    <mergeCell ref="N1:O1"/>
    <mergeCell ref="U79:U81"/>
    <mergeCell ref="Z85:Z87"/>
    <mergeCell ref="AA85:AA87"/>
    <mergeCell ref="A31:A33"/>
    <mergeCell ref="O31:O33"/>
    <mergeCell ref="P31:P32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Z31:Z32"/>
    <mergeCell ref="AA31:AA32"/>
    <mergeCell ref="W73:W75"/>
    <mergeCell ref="X73:X75"/>
    <mergeCell ref="Y73:Y75"/>
    <mergeCell ref="Z73:Z75"/>
    <mergeCell ref="A6:A7"/>
    <mergeCell ref="AF31:AG31"/>
    <mergeCell ref="AF33:AG33"/>
    <mergeCell ref="AB31:AB32"/>
    <mergeCell ref="AB25:AB26"/>
    <mergeCell ref="AB28:AB29"/>
    <mergeCell ref="AB34:AB35"/>
    <mergeCell ref="AB61:AB62"/>
    <mergeCell ref="AA64:AA66"/>
    <mergeCell ref="AB64:AB66"/>
    <mergeCell ref="AF28:AG28"/>
    <mergeCell ref="AF30:AG30"/>
    <mergeCell ref="A14:A16"/>
    <mergeCell ref="O14:O16"/>
    <mergeCell ref="T25:T26"/>
    <mergeCell ref="U25:U26"/>
    <mergeCell ref="P25:P26"/>
    <mergeCell ref="Q25:Q26"/>
    <mergeCell ref="R25:R26"/>
    <mergeCell ref="S25:S26"/>
    <mergeCell ref="Y25:Y26"/>
    <mergeCell ref="T28:T29"/>
    <mergeCell ref="T34:T35"/>
    <mergeCell ref="Q34:Q35"/>
    <mergeCell ref="B6:B7"/>
    <mergeCell ref="C6:C7"/>
    <mergeCell ref="D6:N6"/>
    <mergeCell ref="O6:O7"/>
    <mergeCell ref="P6:P7"/>
    <mergeCell ref="Q6:AA6"/>
    <mergeCell ref="Z25:Z26"/>
    <mergeCell ref="AA25:AA26"/>
    <mergeCell ref="V34:V35"/>
    <mergeCell ref="W34:W35"/>
    <mergeCell ref="X34:X35"/>
    <mergeCell ref="Y34:Y35"/>
    <mergeCell ref="W28:W29"/>
    <mergeCell ref="X28:X29"/>
    <mergeCell ref="Y28:Y29"/>
    <mergeCell ref="Z28:Z29"/>
    <mergeCell ref="AA28:AA29"/>
    <mergeCell ref="Z34:Z35"/>
    <mergeCell ref="V28:V29"/>
    <mergeCell ref="AA34:AA35"/>
    <mergeCell ref="K34:K35"/>
    <mergeCell ref="L34:L35"/>
    <mergeCell ref="G34:G35"/>
    <mergeCell ref="P28:P29"/>
    <mergeCell ref="A97:A99"/>
    <mergeCell ref="Q55:Q57"/>
    <mergeCell ref="A28:A30"/>
    <mergeCell ref="O28:O30"/>
    <mergeCell ref="C34:C35"/>
    <mergeCell ref="B34:B35"/>
    <mergeCell ref="AB70:AB72"/>
    <mergeCell ref="AA73:AA75"/>
    <mergeCell ref="AA49:AA51"/>
    <mergeCell ref="AB49:AB51"/>
    <mergeCell ref="AB52:AB54"/>
    <mergeCell ref="AA52:AA54"/>
    <mergeCell ref="AA55:AA57"/>
    <mergeCell ref="AB55:AB57"/>
    <mergeCell ref="U52:U54"/>
    <mergeCell ref="V52:V54"/>
    <mergeCell ref="W52:W54"/>
    <mergeCell ref="X52:X54"/>
    <mergeCell ref="Y52:Y54"/>
    <mergeCell ref="Z52:Z54"/>
    <mergeCell ref="AA58:AA60"/>
    <mergeCell ref="AA70:AA72"/>
    <mergeCell ref="AA61:AA62"/>
    <mergeCell ref="Z55:Z57"/>
    <mergeCell ref="A132:A134"/>
    <mergeCell ref="N118:N119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K118:K119"/>
    <mergeCell ref="L118:L119"/>
    <mergeCell ref="M118:M119"/>
    <mergeCell ref="A129:A131"/>
    <mergeCell ref="A126:A128"/>
    <mergeCell ref="B118:B119"/>
    <mergeCell ref="A118:A119"/>
    <mergeCell ref="A123:A125"/>
    <mergeCell ref="U34:U35"/>
    <mergeCell ref="A46:A48"/>
    <mergeCell ref="O46:O48"/>
    <mergeCell ref="D36:D37"/>
    <mergeCell ref="E36:E37"/>
    <mergeCell ref="F36:F37"/>
    <mergeCell ref="U28:U29"/>
    <mergeCell ref="Q28:Q29"/>
    <mergeCell ref="R28:R29"/>
    <mergeCell ref="S28:S29"/>
    <mergeCell ref="O34:O35"/>
    <mergeCell ref="P34:P35"/>
    <mergeCell ref="D34:D35"/>
    <mergeCell ref="E34:E35"/>
    <mergeCell ref="F34:F35"/>
    <mergeCell ref="H34:H35"/>
    <mergeCell ref="I34:I35"/>
    <mergeCell ref="J34:J35"/>
    <mergeCell ref="M34:M35"/>
    <mergeCell ref="N34:N35"/>
    <mergeCell ref="R34:R35"/>
    <mergeCell ref="A49:A51"/>
    <mergeCell ref="P49:P51"/>
    <mergeCell ref="P61:P62"/>
    <mergeCell ref="A88:A90"/>
    <mergeCell ref="P88:P90"/>
    <mergeCell ref="A25:A27"/>
    <mergeCell ref="O25:O27"/>
    <mergeCell ref="A36:A37"/>
    <mergeCell ref="O36:O37"/>
    <mergeCell ref="A34:A35"/>
    <mergeCell ref="A38:A40"/>
    <mergeCell ref="A55:A57"/>
    <mergeCell ref="A58:A60"/>
    <mergeCell ref="P58:P60"/>
    <mergeCell ref="P55:P57"/>
    <mergeCell ref="A85:A87"/>
    <mergeCell ref="A70:A72"/>
    <mergeCell ref="P70:P72"/>
    <mergeCell ref="A61:A63"/>
    <mergeCell ref="A52:A54"/>
    <mergeCell ref="A64:A66"/>
    <mergeCell ref="A67:A69"/>
    <mergeCell ref="B36:B37"/>
    <mergeCell ref="C36:C37"/>
    <mergeCell ref="Q49:Q51"/>
    <mergeCell ref="R49:R51"/>
    <mergeCell ref="P52:P54"/>
    <mergeCell ref="Q52:Q54"/>
    <mergeCell ref="R52:R54"/>
    <mergeCell ref="O38:O40"/>
    <mergeCell ref="G36:G37"/>
    <mergeCell ref="H36:H37"/>
    <mergeCell ref="I36:I37"/>
    <mergeCell ref="J36:J37"/>
    <mergeCell ref="K36:K37"/>
    <mergeCell ref="L36:L37"/>
    <mergeCell ref="M36:M37"/>
    <mergeCell ref="N36:N37"/>
    <mergeCell ref="AB6:AB7"/>
    <mergeCell ref="U49:U51"/>
    <mergeCell ref="V49:V51"/>
    <mergeCell ref="W49:W51"/>
    <mergeCell ref="X49:X51"/>
    <mergeCell ref="Y49:Y51"/>
    <mergeCell ref="Z49:Z51"/>
    <mergeCell ref="T49:T51"/>
    <mergeCell ref="S79:S81"/>
    <mergeCell ref="T79:T81"/>
    <mergeCell ref="AB58:AB60"/>
    <mergeCell ref="S70:S72"/>
    <mergeCell ref="S49:S51"/>
    <mergeCell ref="S52:S54"/>
    <mergeCell ref="S58:S60"/>
    <mergeCell ref="T58:T60"/>
    <mergeCell ref="T52:T54"/>
    <mergeCell ref="S61:S62"/>
    <mergeCell ref="T61:T62"/>
    <mergeCell ref="U58:U60"/>
    <mergeCell ref="S34:S35"/>
    <mergeCell ref="V25:V26"/>
    <mergeCell ref="W25:W26"/>
    <mergeCell ref="X25:X26"/>
    <mergeCell ref="R55:R57"/>
    <mergeCell ref="X58:X60"/>
    <mergeCell ref="Y58:Y60"/>
    <mergeCell ref="Z58:Z60"/>
    <mergeCell ref="Y55:Y57"/>
    <mergeCell ref="S55:S57"/>
    <mergeCell ref="T55:T57"/>
    <mergeCell ref="U55:U57"/>
    <mergeCell ref="Q58:Q60"/>
    <mergeCell ref="R58:R60"/>
    <mergeCell ref="X55:X57"/>
    <mergeCell ref="V58:V60"/>
    <mergeCell ref="W58:W60"/>
    <mergeCell ref="V55:V57"/>
    <mergeCell ref="W55:W57"/>
    <mergeCell ref="Y85:Y87"/>
    <mergeCell ref="Q61:Q62"/>
    <mergeCell ref="R61:R62"/>
    <mergeCell ref="U61:U62"/>
    <mergeCell ref="Y64:Y66"/>
    <mergeCell ref="Z64:Z66"/>
    <mergeCell ref="Q67:Q69"/>
    <mergeCell ref="R67:R69"/>
    <mergeCell ref="W61:W62"/>
    <mergeCell ref="X61:X62"/>
    <mergeCell ref="Y61:Y62"/>
    <mergeCell ref="Z61:Z62"/>
    <mergeCell ref="Q64:Q66"/>
    <mergeCell ref="R64:R66"/>
    <mergeCell ref="S64:S66"/>
    <mergeCell ref="T64:T66"/>
    <mergeCell ref="X64:X66"/>
    <mergeCell ref="V61:V62"/>
    <mergeCell ref="T70:T72"/>
    <mergeCell ref="X70:X72"/>
    <mergeCell ref="Y70:Y72"/>
    <mergeCell ref="Z70:Z72"/>
    <mergeCell ref="Q70:Q72"/>
    <mergeCell ref="R70:R72"/>
    <mergeCell ref="AB73:AB75"/>
    <mergeCell ref="Q82:Q83"/>
    <mergeCell ref="AB76:AB78"/>
    <mergeCell ref="Q79:Q81"/>
    <mergeCell ref="W79:W81"/>
    <mergeCell ref="X79:X81"/>
    <mergeCell ref="Y79:Y81"/>
    <mergeCell ref="X76:X78"/>
    <mergeCell ref="Y76:Y78"/>
    <mergeCell ref="Q76:Q78"/>
    <mergeCell ref="S73:S75"/>
    <mergeCell ref="T73:T75"/>
    <mergeCell ref="U73:U75"/>
    <mergeCell ref="Q73:Q75"/>
    <mergeCell ref="R73:R75"/>
    <mergeCell ref="AB79:AB81"/>
    <mergeCell ref="W82:W83"/>
    <mergeCell ref="X82:X83"/>
    <mergeCell ref="Y88:Y90"/>
    <mergeCell ref="Z88:Z90"/>
    <mergeCell ref="AA88:AA90"/>
    <mergeCell ref="AA76:AA78"/>
    <mergeCell ref="Z76:Z78"/>
    <mergeCell ref="AB88:AB90"/>
    <mergeCell ref="R82:R83"/>
    <mergeCell ref="S82:S83"/>
    <mergeCell ref="T82:T83"/>
    <mergeCell ref="U82:U83"/>
    <mergeCell ref="V82:V83"/>
    <mergeCell ref="V79:V81"/>
    <mergeCell ref="R79:R81"/>
    <mergeCell ref="R76:R78"/>
    <mergeCell ref="S76:S78"/>
    <mergeCell ref="T76:T78"/>
    <mergeCell ref="Y82:Y83"/>
    <mergeCell ref="Z82:Z83"/>
    <mergeCell ref="AA82:AA83"/>
    <mergeCell ref="AB82:AB83"/>
    <mergeCell ref="Z79:Z81"/>
    <mergeCell ref="AA79:AA81"/>
    <mergeCell ref="AB85:AB87"/>
    <mergeCell ref="R85:R87"/>
    <mergeCell ref="Q88:Q90"/>
    <mergeCell ref="R88:R90"/>
    <mergeCell ref="S88:S90"/>
    <mergeCell ref="T88:T90"/>
    <mergeCell ref="U88:U90"/>
    <mergeCell ref="V88:V90"/>
    <mergeCell ref="W88:W90"/>
    <mergeCell ref="X88:X90"/>
    <mergeCell ref="U76:U78"/>
    <mergeCell ref="V76:V78"/>
    <mergeCell ref="W76:W78"/>
    <mergeCell ref="Q85:Q87"/>
    <mergeCell ref="S85:S87"/>
    <mergeCell ref="T85:T87"/>
    <mergeCell ref="U85:U87"/>
    <mergeCell ref="V85:V87"/>
    <mergeCell ref="W85:W87"/>
    <mergeCell ref="X85:X87"/>
    <mergeCell ref="AB67:AB69"/>
    <mergeCell ref="S67:S69"/>
    <mergeCell ref="T67:T69"/>
    <mergeCell ref="U67:U69"/>
    <mergeCell ref="V67:V69"/>
    <mergeCell ref="W67:W69"/>
    <mergeCell ref="X67:X69"/>
    <mergeCell ref="Y67:Y69"/>
    <mergeCell ref="Z67:Z69"/>
    <mergeCell ref="AA67:AA69"/>
    <mergeCell ref="A103:A105"/>
    <mergeCell ref="A106:A108"/>
    <mergeCell ref="A109:A111"/>
    <mergeCell ref="A94:A96"/>
    <mergeCell ref="A100:A102"/>
    <mergeCell ref="V73:V75"/>
    <mergeCell ref="U64:U66"/>
    <mergeCell ref="V64:V66"/>
    <mergeCell ref="W64:W66"/>
    <mergeCell ref="U70:U72"/>
    <mergeCell ref="V70:V72"/>
    <mergeCell ref="W70:W72"/>
    <mergeCell ref="A73:A75"/>
    <mergeCell ref="A82:A84"/>
    <mergeCell ref="P82:P83"/>
    <mergeCell ref="P79:P81"/>
    <mergeCell ref="A79:A81"/>
    <mergeCell ref="A76:A78"/>
    <mergeCell ref="P76:P78"/>
    <mergeCell ref="P85:P87"/>
    <mergeCell ref="P67:P69"/>
    <mergeCell ref="P73:P75"/>
    <mergeCell ref="P64:P66"/>
    <mergeCell ref="A91:A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firstPageNumber="15" fitToHeight="0" orientation="landscape" useFirstPageNumber="1" r:id="rId1"/>
  <headerFooter>
    <oddHeader>&amp;C11</oddHeader>
  </headerFooter>
  <rowBreaks count="2" manualBreakCount="2">
    <brk id="69" max="27" man="1"/>
    <brk id="93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view="pageLayout" zoomScale="70" zoomScaleNormal="100" zoomScalePageLayoutView="70" workbookViewId="0">
      <selection activeCell="G12" sqref="G12"/>
    </sheetView>
  </sheetViews>
  <sheetFormatPr defaultRowHeight="15" x14ac:dyDescent="0.25"/>
  <cols>
    <col min="1" max="1" width="21.42578125" customWidth="1"/>
    <col min="2" max="2" width="13.42578125" customWidth="1"/>
    <col min="3" max="3" width="14.140625" customWidth="1"/>
    <col min="4" max="4" width="15.85546875" customWidth="1"/>
    <col min="5" max="5" width="20.85546875" customWidth="1"/>
    <col min="6" max="8" width="14.5703125" customWidth="1"/>
    <col min="9" max="16" width="14.5703125" style="42" customWidth="1"/>
    <col min="17" max="17" width="14.5703125" customWidth="1"/>
  </cols>
  <sheetData>
    <row r="1" spans="1:18" ht="126.75" customHeight="1" x14ac:dyDescent="0.3">
      <c r="O1" s="224" t="s">
        <v>203</v>
      </c>
      <c r="P1" s="224"/>
      <c r="Q1" s="224"/>
    </row>
    <row r="3" spans="1:18" ht="18.75" x14ac:dyDescent="0.25">
      <c r="A3" s="226" t="s">
        <v>96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1:18" ht="18.75" x14ac:dyDescent="0.25">
      <c r="A4" s="226" t="s">
        <v>104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</row>
    <row r="5" spans="1:18" ht="15.75" x14ac:dyDescent="0.25">
      <c r="A5" s="53"/>
      <c r="Q5" s="61" t="s">
        <v>115</v>
      </c>
    </row>
    <row r="6" spans="1:18" s="42" customFormat="1" ht="15.75" x14ac:dyDescent="0.25">
      <c r="A6" s="53"/>
      <c r="Q6" s="58"/>
    </row>
    <row r="7" spans="1:18" ht="38.25" customHeight="1" x14ac:dyDescent="0.25">
      <c r="A7" s="227" t="s">
        <v>97</v>
      </c>
      <c r="B7" s="227" t="s">
        <v>98</v>
      </c>
      <c r="C7" s="225" t="s">
        <v>117</v>
      </c>
      <c r="D7" s="225" t="s">
        <v>226</v>
      </c>
      <c r="E7" s="227" t="s">
        <v>99</v>
      </c>
      <c r="F7" s="227" t="s">
        <v>100</v>
      </c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</row>
    <row r="8" spans="1:18" ht="30" customHeight="1" x14ac:dyDescent="0.25">
      <c r="A8" s="227"/>
      <c r="B8" s="227"/>
      <c r="C8" s="225"/>
      <c r="D8" s="225"/>
      <c r="E8" s="227"/>
      <c r="F8" s="54" t="s">
        <v>101</v>
      </c>
      <c r="G8" s="54" t="s">
        <v>1</v>
      </c>
      <c r="H8" s="54" t="s">
        <v>2</v>
      </c>
      <c r="I8" s="54" t="s">
        <v>3</v>
      </c>
      <c r="J8" s="54" t="s">
        <v>4</v>
      </c>
      <c r="K8" s="54" t="s">
        <v>5</v>
      </c>
      <c r="L8" s="54" t="s">
        <v>6</v>
      </c>
      <c r="M8" s="54" t="s">
        <v>7</v>
      </c>
      <c r="N8" s="54" t="s">
        <v>8</v>
      </c>
      <c r="O8" s="54" t="s">
        <v>9</v>
      </c>
      <c r="P8" s="54" t="s">
        <v>10</v>
      </c>
      <c r="Q8" s="54" t="s">
        <v>11</v>
      </c>
    </row>
    <row r="9" spans="1:18" ht="21.75" customHeight="1" x14ac:dyDescent="0.25">
      <c r="A9" s="228" t="s">
        <v>105</v>
      </c>
      <c r="B9" s="229" t="s">
        <v>46</v>
      </c>
      <c r="C9" s="230" t="s">
        <v>110</v>
      </c>
      <c r="D9" s="229" t="s">
        <v>13</v>
      </c>
      <c r="E9" s="49" t="s">
        <v>102</v>
      </c>
      <c r="F9" s="56">
        <f>G9+H9+I9+J9+K9+L9+M9+N9+O9+P9+Q9</f>
        <v>14656817.57</v>
      </c>
      <c r="G9" s="56">
        <f>G10+G11</f>
        <v>1883897.43</v>
      </c>
      <c r="H9" s="56">
        <f t="shared" ref="H9:Q9" si="0">H10+H11</f>
        <v>1699794.87</v>
      </c>
      <c r="I9" s="56">
        <f t="shared" si="0"/>
        <v>1699794.87</v>
      </c>
      <c r="J9" s="56">
        <f t="shared" si="0"/>
        <v>1171666.3</v>
      </c>
      <c r="K9" s="56">
        <f t="shared" si="0"/>
        <v>1171666.3</v>
      </c>
      <c r="L9" s="56">
        <f t="shared" si="0"/>
        <v>1171666.3</v>
      </c>
      <c r="M9" s="56">
        <f t="shared" si="0"/>
        <v>1171666.3</v>
      </c>
      <c r="N9" s="56">
        <f t="shared" si="0"/>
        <v>1171666.3</v>
      </c>
      <c r="O9" s="56">
        <f t="shared" si="0"/>
        <v>1171666.3</v>
      </c>
      <c r="P9" s="56">
        <f t="shared" si="0"/>
        <v>1171666.3</v>
      </c>
      <c r="Q9" s="56">
        <f t="shared" si="0"/>
        <v>1171666.3</v>
      </c>
    </row>
    <row r="10" spans="1:18" ht="38.25" x14ac:dyDescent="0.25">
      <c r="A10" s="228"/>
      <c r="B10" s="229"/>
      <c r="C10" s="230"/>
      <c r="D10" s="229"/>
      <c r="E10" s="49" t="s">
        <v>49</v>
      </c>
      <c r="F10" s="56">
        <f t="shared" ref="F10:F14" si="1">G10+H10+I10+J10+K10+L10+M10+N10+O10+P10+Q10</f>
        <v>1380200</v>
      </c>
      <c r="G10" s="57">
        <f>'2. Мероприятия'!D15</f>
        <v>555800</v>
      </c>
      <c r="H10" s="57">
        <f>'2. Мероприятия'!E15</f>
        <v>412200</v>
      </c>
      <c r="I10" s="57">
        <f>'2. Мероприятия'!F15</f>
        <v>412200</v>
      </c>
      <c r="J10" s="57">
        <f>'2. Мероприятия'!G15</f>
        <v>0</v>
      </c>
      <c r="K10" s="57">
        <f>'2. Мероприятия'!H15</f>
        <v>0</v>
      </c>
      <c r="L10" s="57">
        <f>'2. Мероприятия'!I15</f>
        <v>0</v>
      </c>
      <c r="M10" s="57">
        <f>'2. Мероприятия'!J15</f>
        <v>0</v>
      </c>
      <c r="N10" s="57">
        <f>'2. Мероприятия'!K15</f>
        <v>0</v>
      </c>
      <c r="O10" s="57">
        <f>'2. Мероприятия'!L15</f>
        <v>0</v>
      </c>
      <c r="P10" s="57">
        <f>'2. Мероприятия'!M15</f>
        <v>0</v>
      </c>
      <c r="Q10" s="57">
        <f>'2. Мероприятия'!N15</f>
        <v>0</v>
      </c>
    </row>
    <row r="11" spans="1:18" ht="25.5" x14ac:dyDescent="0.25">
      <c r="A11" s="228"/>
      <c r="B11" s="229"/>
      <c r="C11" s="230"/>
      <c r="D11" s="229"/>
      <c r="E11" s="49" t="s">
        <v>103</v>
      </c>
      <c r="F11" s="56">
        <f t="shared" si="1"/>
        <v>13276617.57</v>
      </c>
      <c r="G11" s="57">
        <f>'2. Мероприятия'!D16</f>
        <v>1328097.43</v>
      </c>
      <c r="H11" s="57">
        <f>'2. Мероприятия'!E16</f>
        <v>1287594.8700000001</v>
      </c>
      <c r="I11" s="57">
        <f>'2. Мероприятия'!F16</f>
        <v>1287594.8700000001</v>
      </c>
      <c r="J11" s="57">
        <f>'2. Мероприятия'!G16</f>
        <v>1171666.3</v>
      </c>
      <c r="K11" s="57">
        <f>'2. Мероприятия'!H16</f>
        <v>1171666.3</v>
      </c>
      <c r="L11" s="57">
        <f>'2. Мероприятия'!I16</f>
        <v>1171666.3</v>
      </c>
      <c r="M11" s="57">
        <f>'2. Мероприятия'!J16</f>
        <v>1171666.3</v>
      </c>
      <c r="N11" s="57">
        <f>'2. Мероприятия'!K16</f>
        <v>1171666.3</v>
      </c>
      <c r="O11" s="57">
        <f>'2. Мероприятия'!L16</f>
        <v>1171666.3</v>
      </c>
      <c r="P11" s="57">
        <f>'2. Мероприятия'!M16</f>
        <v>1171666.3</v>
      </c>
      <c r="Q11" s="57">
        <f>'2. Мероприятия'!N16</f>
        <v>1171666.3</v>
      </c>
    </row>
    <row r="12" spans="1:18" s="42" customFormat="1" ht="36.75" customHeight="1" x14ac:dyDescent="0.25">
      <c r="A12" s="228" t="s">
        <v>116</v>
      </c>
      <c r="B12" s="229" t="s">
        <v>46</v>
      </c>
      <c r="C12" s="230" t="s">
        <v>111</v>
      </c>
      <c r="D12" s="229" t="s">
        <v>13</v>
      </c>
      <c r="E12" s="49" t="s">
        <v>102</v>
      </c>
      <c r="F12" s="56">
        <f t="shared" si="1"/>
        <v>139664222.65000001</v>
      </c>
      <c r="G12" s="56">
        <f>G13+G14</f>
        <v>65589143.390000001</v>
      </c>
      <c r="H12" s="56">
        <f t="shared" ref="H12" si="2">H13+H14</f>
        <v>5901155.1299999999</v>
      </c>
      <c r="I12" s="56">
        <f t="shared" ref="I12" si="3">I13+I14</f>
        <v>5901155.1299999999</v>
      </c>
      <c r="J12" s="56">
        <f t="shared" ref="J12" si="4">J13+J14</f>
        <v>7396978.3499999996</v>
      </c>
      <c r="K12" s="56">
        <f t="shared" ref="K12" si="5">K13+K14</f>
        <v>7522288.1500000004</v>
      </c>
      <c r="L12" s="56">
        <f t="shared" ref="L12" si="6">L13+L14</f>
        <v>7638647.25</v>
      </c>
      <c r="M12" s="56">
        <f t="shared" ref="M12" si="7">M13+M14</f>
        <v>7750531</v>
      </c>
      <c r="N12" s="56">
        <f t="shared" ref="N12" si="8">N13+N14</f>
        <v>7853464.0499999998</v>
      </c>
      <c r="O12" s="56">
        <f t="shared" ref="O12" si="9">O13+O14</f>
        <v>7947446.4000000004</v>
      </c>
      <c r="P12" s="56">
        <f t="shared" ref="P12" si="10">P13+P14</f>
        <v>8036953.4000000004</v>
      </c>
      <c r="Q12" s="56">
        <f t="shared" ref="Q12" si="11">Q13+Q14</f>
        <v>8126460.4000000004</v>
      </c>
    </row>
    <row r="13" spans="1:18" s="42" customFormat="1" ht="51" customHeight="1" x14ac:dyDescent="0.25">
      <c r="A13" s="228"/>
      <c r="B13" s="229"/>
      <c r="C13" s="230"/>
      <c r="D13" s="229"/>
      <c r="E13" s="49" t="s">
        <v>49</v>
      </c>
      <c r="F13" s="56">
        <f t="shared" si="1"/>
        <v>34182600</v>
      </c>
      <c r="G13" s="57">
        <f>'2. Мероприятия'!D39</f>
        <v>3134200</v>
      </c>
      <c r="H13" s="57">
        <f>'2. Мероприятия'!E39</f>
        <v>2713400</v>
      </c>
      <c r="I13" s="57">
        <f>'2. Мероприятия'!F39</f>
        <v>2713400</v>
      </c>
      <c r="J13" s="57">
        <f>'2. Мероприятия'!G39</f>
        <v>3202700</v>
      </c>
      <c r="K13" s="57">
        <f>'2. Мероприятия'!H39</f>
        <v>3202700</v>
      </c>
      <c r="L13" s="57">
        <f>'2. Мероприятия'!I39</f>
        <v>3202700</v>
      </c>
      <c r="M13" s="57">
        <f>'2. Мероприятия'!J39</f>
        <v>3202700</v>
      </c>
      <c r="N13" s="57">
        <f>'2. Мероприятия'!K39</f>
        <v>3202700</v>
      </c>
      <c r="O13" s="57">
        <f>'2. Мероприятия'!L39</f>
        <v>3202700</v>
      </c>
      <c r="P13" s="57">
        <f>'2. Мероприятия'!M39</f>
        <v>3202700</v>
      </c>
      <c r="Q13" s="57">
        <f>'2. Мероприятия'!N39</f>
        <v>3202700</v>
      </c>
    </row>
    <row r="14" spans="1:18" s="42" customFormat="1" ht="51" customHeight="1" x14ac:dyDescent="0.25">
      <c r="A14" s="228"/>
      <c r="B14" s="229"/>
      <c r="C14" s="230"/>
      <c r="D14" s="229"/>
      <c r="E14" s="49" t="s">
        <v>103</v>
      </c>
      <c r="F14" s="56">
        <f t="shared" si="1"/>
        <v>105481622.65000001</v>
      </c>
      <c r="G14" s="57">
        <f>'2. Мероприятия'!D40</f>
        <v>62454943.390000001</v>
      </c>
      <c r="H14" s="57">
        <f>'2. Мероприятия'!E40</f>
        <v>3187755.13</v>
      </c>
      <c r="I14" s="57">
        <f>'2. Мероприятия'!F40</f>
        <v>3187755.13</v>
      </c>
      <c r="J14" s="57">
        <f>'2. Мероприятия'!G40</f>
        <v>4194278.35</v>
      </c>
      <c r="K14" s="57">
        <f>'2. Мероприятия'!H40</f>
        <v>4319588.1500000004</v>
      </c>
      <c r="L14" s="57">
        <f>'2. Мероприятия'!I40</f>
        <v>4435947.25</v>
      </c>
      <c r="M14" s="57">
        <f>'2. Мероприятия'!J40</f>
        <v>4547831</v>
      </c>
      <c r="N14" s="57">
        <f>'2. Мероприятия'!K40</f>
        <v>4650764.05</v>
      </c>
      <c r="O14" s="57">
        <f>'2. Мероприятия'!L40</f>
        <v>4744746.4000000004</v>
      </c>
      <c r="P14" s="57">
        <f>'2. Мероприятия'!M40</f>
        <v>4834253.4000000004</v>
      </c>
      <c r="Q14" s="57">
        <f>'2. Мероприятия'!N40</f>
        <v>4923760.4000000004</v>
      </c>
    </row>
    <row r="15" spans="1:18" x14ac:dyDescent="0.25">
      <c r="A15" s="231" t="s">
        <v>204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</row>
    <row r="16" spans="1:18" x14ac:dyDescent="0.25">
      <c r="A16" s="231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</row>
  </sheetData>
  <mergeCells count="18">
    <mergeCell ref="A9:A11"/>
    <mergeCell ref="B9:B11"/>
    <mergeCell ref="C9:C11"/>
    <mergeCell ref="D9:D11"/>
    <mergeCell ref="A15:R16"/>
    <mergeCell ref="A12:A14"/>
    <mergeCell ref="B12:B14"/>
    <mergeCell ref="C12:C14"/>
    <mergeCell ref="D12:D14"/>
    <mergeCell ref="O1:Q1"/>
    <mergeCell ref="D7:D8"/>
    <mergeCell ref="C7:C8"/>
    <mergeCell ref="A3:Q3"/>
    <mergeCell ref="A4:Q4"/>
    <mergeCell ref="E7:E8"/>
    <mergeCell ref="F7:Q7"/>
    <mergeCell ref="A7:A8"/>
    <mergeCell ref="B7:B8"/>
  </mergeCells>
  <pageMargins left="0.38" right="0.38" top="0.74803149606299213" bottom="0.74803149606299213" header="0.31496062992125984" footer="0.31496062992125984"/>
  <pageSetup paperSize="9" scale="51" orientation="landscape" verticalDpi="0" r:id="rId1"/>
  <headerFooter>
    <oddHeader>&amp;C9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1"/>
  <sheetViews>
    <sheetView topLeftCell="A70" zoomScale="85" zoomScaleNormal="85" workbookViewId="0">
      <selection activeCell="D40" sqref="D40"/>
    </sheetView>
  </sheetViews>
  <sheetFormatPr defaultColWidth="8.7109375" defaultRowHeight="15" x14ac:dyDescent="0.25"/>
  <cols>
    <col min="1" max="1" width="24.42578125" style="44" customWidth="1"/>
    <col min="2" max="2" width="14.42578125" style="44" customWidth="1"/>
    <col min="3" max="3" width="15.140625" style="151" customWidth="1"/>
    <col min="4" max="4" width="14.7109375" style="151" customWidth="1"/>
    <col min="5" max="5" width="12.85546875" style="151" customWidth="1"/>
    <col min="6" max="6" width="13.140625" style="151" customWidth="1"/>
    <col min="7" max="7" width="12.5703125" style="151" customWidth="1"/>
    <col min="8" max="8" width="13.28515625" style="151" customWidth="1"/>
    <col min="9" max="9" width="12.5703125" style="151" customWidth="1"/>
    <col min="10" max="10" width="13.5703125" style="151" customWidth="1"/>
    <col min="11" max="11" width="13.28515625" style="151" customWidth="1"/>
    <col min="12" max="12" width="13" style="151" customWidth="1"/>
    <col min="13" max="14" width="11.85546875" style="151" customWidth="1"/>
    <col min="15" max="15" width="18.42578125" style="44" customWidth="1"/>
    <col min="16" max="16" width="20.140625" style="44" hidden="1" customWidth="1"/>
    <col min="17" max="17" width="12.42578125" style="44" hidden="1" customWidth="1"/>
    <col min="18" max="18" width="11.42578125" style="44" hidden="1" customWidth="1"/>
    <col min="19" max="23" width="10.140625" style="44" hidden="1" customWidth="1"/>
    <col min="24" max="28" width="9.42578125" style="44" hidden="1" customWidth="1"/>
    <col min="29" max="29" width="52.28515625" style="44" hidden="1" customWidth="1"/>
    <col min="30" max="30" width="9.140625" style="44" hidden="1" customWidth="1"/>
    <col min="31" max="32" width="9.140625" style="45" hidden="1" customWidth="1"/>
    <col min="33" max="33" width="12.28515625" style="45" hidden="1" customWidth="1"/>
    <col min="34" max="34" width="10.85546875" style="45" hidden="1" customWidth="1"/>
    <col min="35" max="37" width="8.7109375" style="45"/>
    <col min="38" max="38" width="10.42578125" style="45" bestFit="1" customWidth="1"/>
    <col min="39" max="16384" width="8.7109375" style="45"/>
  </cols>
  <sheetData>
    <row r="1" spans="1:30" ht="103.5" customHeight="1" x14ac:dyDescent="0.25">
      <c r="N1" s="223" t="s">
        <v>201</v>
      </c>
      <c r="O1" s="223"/>
      <c r="P1" s="52"/>
      <c r="Q1" s="52"/>
    </row>
    <row r="2" spans="1:30" ht="7.5" customHeight="1" x14ac:dyDescent="0.25">
      <c r="A2" s="43"/>
      <c r="B2" s="43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52"/>
      <c r="O2" s="52"/>
      <c r="P2" s="52"/>
      <c r="Q2" s="52"/>
      <c r="R2" s="1"/>
      <c r="S2" s="1"/>
      <c r="T2" s="1"/>
      <c r="U2" s="1"/>
      <c r="V2" s="1"/>
      <c r="W2" s="1"/>
      <c r="X2" s="1"/>
    </row>
    <row r="3" spans="1:30" ht="18.75" customHeight="1" x14ac:dyDescent="0.25">
      <c r="A3" s="222" t="s">
        <v>202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</row>
    <row r="4" spans="1:30" x14ac:dyDescent="0.25">
      <c r="A4" s="46"/>
      <c r="B4" s="43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131" t="s">
        <v>108</v>
      </c>
      <c r="P4" s="131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3"/>
    </row>
    <row r="5" spans="1:30" x14ac:dyDescent="0.25">
      <c r="A5" s="46"/>
      <c r="B5" s="43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3"/>
      <c r="P5" s="131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3"/>
    </row>
    <row r="6" spans="1:30" ht="15" customHeight="1" x14ac:dyDescent="0.25">
      <c r="A6" s="211" t="s">
        <v>29</v>
      </c>
      <c r="B6" s="211" t="s">
        <v>99</v>
      </c>
      <c r="C6" s="211" t="s">
        <v>50</v>
      </c>
      <c r="D6" s="211" t="s">
        <v>95</v>
      </c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 t="s">
        <v>86</v>
      </c>
      <c r="P6" s="211" t="s">
        <v>62</v>
      </c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 t="s">
        <v>0</v>
      </c>
    </row>
    <row r="7" spans="1:30" ht="66" customHeight="1" x14ac:dyDescent="0.25">
      <c r="A7" s="211"/>
      <c r="B7" s="211"/>
      <c r="C7" s="211"/>
      <c r="D7" s="150" t="s">
        <v>1</v>
      </c>
      <c r="E7" s="150" t="s">
        <v>2</v>
      </c>
      <c r="F7" s="150" t="s">
        <v>3</v>
      </c>
      <c r="G7" s="150" t="s">
        <v>4</v>
      </c>
      <c r="H7" s="150" t="s">
        <v>5</v>
      </c>
      <c r="I7" s="150" t="s">
        <v>6</v>
      </c>
      <c r="J7" s="150" t="s">
        <v>7</v>
      </c>
      <c r="K7" s="150" t="s">
        <v>8</v>
      </c>
      <c r="L7" s="150" t="s">
        <v>9</v>
      </c>
      <c r="M7" s="150" t="s">
        <v>10</v>
      </c>
      <c r="N7" s="150" t="s">
        <v>11</v>
      </c>
      <c r="O7" s="211"/>
      <c r="P7" s="211"/>
      <c r="Q7" s="150" t="s">
        <v>1</v>
      </c>
      <c r="R7" s="150" t="s">
        <v>2</v>
      </c>
      <c r="S7" s="150" t="s">
        <v>3</v>
      </c>
      <c r="T7" s="150" t="s">
        <v>4</v>
      </c>
      <c r="U7" s="150" t="s">
        <v>5</v>
      </c>
      <c r="V7" s="150" t="s">
        <v>6</v>
      </c>
      <c r="W7" s="150" t="s">
        <v>7</v>
      </c>
      <c r="X7" s="150" t="s">
        <v>8</v>
      </c>
      <c r="Y7" s="150" t="s">
        <v>9</v>
      </c>
      <c r="Z7" s="150" t="s">
        <v>10</v>
      </c>
      <c r="AA7" s="150" t="s">
        <v>11</v>
      </c>
      <c r="AB7" s="211"/>
    </row>
    <row r="8" spans="1:30" s="44" customFormat="1" ht="12.75" x14ac:dyDescent="0.2">
      <c r="A8" s="4" t="s">
        <v>55</v>
      </c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7"/>
    </row>
    <row r="9" spans="1:30" s="44" customFormat="1" ht="12.75" x14ac:dyDescent="0.2">
      <c r="A9" s="4" t="s">
        <v>12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30"/>
    </row>
    <row r="10" spans="1:30" s="44" customFormat="1" ht="141" customHeight="1" x14ac:dyDescent="0.2">
      <c r="A10" s="145" t="s">
        <v>194</v>
      </c>
      <c r="B10" s="161" t="s">
        <v>13</v>
      </c>
      <c r="C10" s="161" t="s">
        <v>13</v>
      </c>
      <c r="D10" s="161" t="s">
        <v>13</v>
      </c>
      <c r="E10" s="161" t="s">
        <v>13</v>
      </c>
      <c r="F10" s="161" t="s">
        <v>13</v>
      </c>
      <c r="G10" s="161" t="s">
        <v>13</v>
      </c>
      <c r="H10" s="161" t="s">
        <v>13</v>
      </c>
      <c r="I10" s="161" t="s">
        <v>13</v>
      </c>
      <c r="J10" s="161" t="s">
        <v>13</v>
      </c>
      <c r="K10" s="161" t="s">
        <v>13</v>
      </c>
      <c r="L10" s="161" t="s">
        <v>13</v>
      </c>
      <c r="M10" s="161" t="s">
        <v>13</v>
      </c>
      <c r="N10" s="161" t="s">
        <v>13</v>
      </c>
      <c r="O10" s="150" t="s">
        <v>46</v>
      </c>
      <c r="P10" s="145" t="s">
        <v>63</v>
      </c>
      <c r="Q10" s="142">
        <v>2</v>
      </c>
      <c r="R10" s="142">
        <v>2</v>
      </c>
      <c r="S10" s="142">
        <v>2</v>
      </c>
      <c r="T10" s="142">
        <v>2</v>
      </c>
      <c r="U10" s="142">
        <v>2</v>
      </c>
      <c r="V10" s="142">
        <v>2</v>
      </c>
      <c r="W10" s="142">
        <v>2</v>
      </c>
      <c r="X10" s="142">
        <v>2</v>
      </c>
      <c r="Y10" s="142">
        <v>2</v>
      </c>
      <c r="Z10" s="142">
        <v>2</v>
      </c>
      <c r="AA10" s="142">
        <v>2</v>
      </c>
      <c r="AB10" s="142">
        <f>SUM(Q10:AA10)</f>
        <v>22</v>
      </c>
    </row>
    <row r="11" spans="1:30" s="44" customFormat="1" ht="12.75" x14ac:dyDescent="0.2">
      <c r="A11" s="31" t="s">
        <v>48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3"/>
    </row>
    <row r="12" spans="1:30" s="44" customFormat="1" ht="130.5" customHeight="1" x14ac:dyDescent="0.2">
      <c r="A12" s="145" t="s">
        <v>118</v>
      </c>
      <c r="B12" s="161" t="s">
        <v>13</v>
      </c>
      <c r="C12" s="161" t="s">
        <v>13</v>
      </c>
      <c r="D12" s="161" t="s">
        <v>13</v>
      </c>
      <c r="E12" s="161" t="s">
        <v>13</v>
      </c>
      <c r="F12" s="161" t="s">
        <v>13</v>
      </c>
      <c r="G12" s="161" t="s">
        <v>13</v>
      </c>
      <c r="H12" s="161" t="s">
        <v>13</v>
      </c>
      <c r="I12" s="161" t="s">
        <v>13</v>
      </c>
      <c r="J12" s="161" t="s">
        <v>13</v>
      </c>
      <c r="K12" s="161" t="s">
        <v>13</v>
      </c>
      <c r="L12" s="161" t="s">
        <v>13</v>
      </c>
      <c r="M12" s="161" t="s">
        <v>13</v>
      </c>
      <c r="N12" s="161" t="s">
        <v>13</v>
      </c>
      <c r="O12" s="150" t="s">
        <v>46</v>
      </c>
      <c r="P12" s="145" t="s">
        <v>64</v>
      </c>
      <c r="Q12" s="142">
        <v>20</v>
      </c>
      <c r="R12" s="142">
        <v>20</v>
      </c>
      <c r="S12" s="142">
        <v>20</v>
      </c>
      <c r="T12" s="142">
        <v>20</v>
      </c>
      <c r="U12" s="142">
        <v>20</v>
      </c>
      <c r="V12" s="142">
        <v>20</v>
      </c>
      <c r="W12" s="142">
        <v>20</v>
      </c>
      <c r="X12" s="142">
        <v>20</v>
      </c>
      <c r="Y12" s="142">
        <v>20</v>
      </c>
      <c r="Z12" s="142">
        <v>20</v>
      </c>
      <c r="AA12" s="142">
        <v>20</v>
      </c>
      <c r="AB12" s="142">
        <f>AA12</f>
        <v>20</v>
      </c>
    </row>
    <row r="13" spans="1:30" s="44" customFormat="1" ht="12.75" x14ac:dyDescent="0.2">
      <c r="A13" s="31" t="s">
        <v>21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3"/>
    </row>
    <row r="14" spans="1:30" s="44" customFormat="1" ht="76.5" x14ac:dyDescent="0.2">
      <c r="A14" s="203" t="s">
        <v>190</v>
      </c>
      <c r="B14" s="154" t="s">
        <v>14</v>
      </c>
      <c r="C14" s="8">
        <f>SUM(D14:N14)</f>
        <v>14656817.57</v>
      </c>
      <c r="D14" s="8">
        <f>D15+D16</f>
        <v>1883897.43</v>
      </c>
      <c r="E14" s="8">
        <f>E15+E16</f>
        <v>1699794.87</v>
      </c>
      <c r="F14" s="8">
        <f t="shared" ref="F14:N14" si="0">F15+F16</f>
        <v>1699794.87</v>
      </c>
      <c r="G14" s="8">
        <f t="shared" si="0"/>
        <v>1171666.3</v>
      </c>
      <c r="H14" s="8">
        <f t="shared" si="0"/>
        <v>1171666.3</v>
      </c>
      <c r="I14" s="8">
        <f t="shared" si="0"/>
        <v>1171666.3</v>
      </c>
      <c r="J14" s="8">
        <f t="shared" si="0"/>
        <v>1171666.3</v>
      </c>
      <c r="K14" s="8">
        <f t="shared" si="0"/>
        <v>1171666.3</v>
      </c>
      <c r="L14" s="8">
        <f t="shared" si="0"/>
        <v>1171666.3</v>
      </c>
      <c r="M14" s="8">
        <f t="shared" si="0"/>
        <v>1171666.3</v>
      </c>
      <c r="N14" s="8">
        <f t="shared" si="0"/>
        <v>1171666.3</v>
      </c>
      <c r="O14" s="213" t="s">
        <v>46</v>
      </c>
      <c r="P14" s="145" t="s">
        <v>32</v>
      </c>
      <c r="Q14" s="142">
        <f t="shared" ref="Q14:AA14" si="1">Q28</f>
        <v>1</v>
      </c>
      <c r="R14" s="142">
        <f t="shared" si="1"/>
        <v>1</v>
      </c>
      <c r="S14" s="142">
        <f t="shared" si="1"/>
        <v>1</v>
      </c>
      <c r="T14" s="142">
        <f t="shared" si="1"/>
        <v>1</v>
      </c>
      <c r="U14" s="142">
        <f t="shared" si="1"/>
        <v>1</v>
      </c>
      <c r="V14" s="142">
        <f t="shared" si="1"/>
        <v>1</v>
      </c>
      <c r="W14" s="142">
        <f t="shared" si="1"/>
        <v>1</v>
      </c>
      <c r="X14" s="142">
        <f t="shared" si="1"/>
        <v>1</v>
      </c>
      <c r="Y14" s="142">
        <f t="shared" si="1"/>
        <v>1</v>
      </c>
      <c r="Z14" s="142">
        <f t="shared" si="1"/>
        <v>1</v>
      </c>
      <c r="AA14" s="142">
        <f t="shared" si="1"/>
        <v>1</v>
      </c>
      <c r="AB14" s="142">
        <f>SUM(Q14:AA14)</f>
        <v>11</v>
      </c>
      <c r="AC14" s="2"/>
      <c r="AD14" s="2"/>
    </row>
    <row r="15" spans="1:30" s="44" customFormat="1" ht="63.75" x14ac:dyDescent="0.2">
      <c r="A15" s="204"/>
      <c r="B15" s="154" t="s">
        <v>49</v>
      </c>
      <c r="C15" s="8">
        <f>SUM(D15:N15)</f>
        <v>1380200</v>
      </c>
      <c r="D15" s="62">
        <v>555800</v>
      </c>
      <c r="E15" s="62">
        <f t="shared" ref="E15:F16" si="2">E26+E29+E32</f>
        <v>412200</v>
      </c>
      <c r="F15" s="62">
        <f t="shared" si="2"/>
        <v>412200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214"/>
      <c r="P15" s="145" t="s">
        <v>33</v>
      </c>
      <c r="Q15" s="142">
        <f>Q25+Q36</f>
        <v>3</v>
      </c>
      <c r="R15" s="142">
        <f t="shared" ref="R15:AA15" si="3">R25+R36</f>
        <v>3</v>
      </c>
      <c r="S15" s="142">
        <f t="shared" si="3"/>
        <v>3</v>
      </c>
      <c r="T15" s="142">
        <f t="shared" si="3"/>
        <v>3</v>
      </c>
      <c r="U15" s="142">
        <f t="shared" si="3"/>
        <v>3</v>
      </c>
      <c r="V15" s="142">
        <f t="shared" si="3"/>
        <v>3</v>
      </c>
      <c r="W15" s="142">
        <f t="shared" si="3"/>
        <v>3</v>
      </c>
      <c r="X15" s="142">
        <f t="shared" si="3"/>
        <v>3</v>
      </c>
      <c r="Y15" s="142">
        <f t="shared" si="3"/>
        <v>3</v>
      </c>
      <c r="Z15" s="142">
        <f t="shared" si="3"/>
        <v>3</v>
      </c>
      <c r="AA15" s="142">
        <f t="shared" si="3"/>
        <v>3</v>
      </c>
      <c r="AB15" s="142">
        <f>SUM(Q15:AA15)</f>
        <v>33</v>
      </c>
      <c r="AC15" s="2"/>
      <c r="AD15" s="2"/>
    </row>
    <row r="16" spans="1:30" s="44" customFormat="1" ht="45.75" customHeight="1" x14ac:dyDescent="0.2">
      <c r="A16" s="204"/>
      <c r="B16" s="147" t="s">
        <v>15</v>
      </c>
      <c r="C16" s="8">
        <f>SUM(D16:N16)</f>
        <v>13276617.57</v>
      </c>
      <c r="D16" s="62">
        <v>1328097.43</v>
      </c>
      <c r="E16" s="62">
        <f t="shared" si="2"/>
        <v>1287594.8700000001</v>
      </c>
      <c r="F16" s="62">
        <f t="shared" si="2"/>
        <v>1287594.8700000001</v>
      </c>
      <c r="G16" s="62">
        <f t="shared" ref="G16:N16" si="4">G27+G30</f>
        <v>1171666.3</v>
      </c>
      <c r="H16" s="62">
        <f t="shared" si="4"/>
        <v>1171666.3</v>
      </c>
      <c r="I16" s="62">
        <f t="shared" si="4"/>
        <v>1171666.3</v>
      </c>
      <c r="J16" s="62">
        <f t="shared" si="4"/>
        <v>1171666.3</v>
      </c>
      <c r="K16" s="62">
        <f t="shared" si="4"/>
        <v>1171666.3</v>
      </c>
      <c r="L16" s="62">
        <f t="shared" si="4"/>
        <v>1171666.3</v>
      </c>
      <c r="M16" s="62">
        <f t="shared" si="4"/>
        <v>1171666.3</v>
      </c>
      <c r="N16" s="62">
        <f t="shared" si="4"/>
        <v>1171666.3</v>
      </c>
      <c r="O16" s="214"/>
      <c r="P16" s="145" t="s">
        <v>30</v>
      </c>
      <c r="Q16" s="142">
        <f t="shared" ref="Q16:AA16" si="5">Q27+Q30+Q37</f>
        <v>70</v>
      </c>
      <c r="R16" s="142">
        <f t="shared" si="5"/>
        <v>70</v>
      </c>
      <c r="S16" s="142">
        <f t="shared" si="5"/>
        <v>70</v>
      </c>
      <c r="T16" s="142">
        <f t="shared" si="5"/>
        <v>70</v>
      </c>
      <c r="U16" s="142">
        <f t="shared" si="5"/>
        <v>70</v>
      </c>
      <c r="V16" s="142">
        <f t="shared" si="5"/>
        <v>70</v>
      </c>
      <c r="W16" s="142">
        <f t="shared" si="5"/>
        <v>70</v>
      </c>
      <c r="X16" s="142">
        <f t="shared" si="5"/>
        <v>70</v>
      </c>
      <c r="Y16" s="142">
        <f t="shared" si="5"/>
        <v>70</v>
      </c>
      <c r="Z16" s="142">
        <f t="shared" si="5"/>
        <v>70</v>
      </c>
      <c r="AA16" s="142">
        <f t="shared" si="5"/>
        <v>70</v>
      </c>
      <c r="AB16" s="142">
        <f>SUM(Q16:AA16)</f>
        <v>770</v>
      </c>
      <c r="AC16" s="2"/>
      <c r="AD16" s="2"/>
    </row>
    <row r="17" spans="1:38" s="44" customFormat="1" ht="71.25" customHeight="1" x14ac:dyDescent="0.2">
      <c r="A17" s="157" t="s">
        <v>79</v>
      </c>
      <c r="B17" s="152" t="s">
        <v>13</v>
      </c>
      <c r="C17" s="152" t="s">
        <v>13</v>
      </c>
      <c r="D17" s="152" t="s">
        <v>13</v>
      </c>
      <c r="E17" s="152" t="s">
        <v>13</v>
      </c>
      <c r="F17" s="152" t="s">
        <v>13</v>
      </c>
      <c r="G17" s="152" t="s">
        <v>13</v>
      </c>
      <c r="H17" s="152" t="s">
        <v>13</v>
      </c>
      <c r="I17" s="152" t="s">
        <v>13</v>
      </c>
      <c r="J17" s="152" t="s">
        <v>13</v>
      </c>
      <c r="K17" s="152" t="s">
        <v>13</v>
      </c>
      <c r="L17" s="152" t="s">
        <v>13</v>
      </c>
      <c r="M17" s="152" t="s">
        <v>13</v>
      </c>
      <c r="N17" s="152" t="s">
        <v>13</v>
      </c>
      <c r="O17" s="158"/>
      <c r="P17" s="155" t="s">
        <v>56</v>
      </c>
      <c r="Q17" s="9">
        <v>1930.8</v>
      </c>
      <c r="R17" s="9">
        <v>1947.5</v>
      </c>
      <c r="S17" s="9">
        <v>2008.2</v>
      </c>
      <c r="T17" s="9">
        <f>S17*1.01</f>
        <v>2028.3</v>
      </c>
      <c r="U17" s="10">
        <f>T17*1.01</f>
        <v>2048.6</v>
      </c>
      <c r="V17" s="10">
        <f t="shared" ref="V17:Z17" si="6">U17*1.01</f>
        <v>2069.1</v>
      </c>
      <c r="W17" s="10">
        <f t="shared" si="6"/>
        <v>2089.8000000000002</v>
      </c>
      <c r="X17" s="10">
        <f t="shared" si="6"/>
        <v>2110.6999999999998</v>
      </c>
      <c r="Y17" s="10">
        <f t="shared" si="6"/>
        <v>2131.8000000000002</v>
      </c>
      <c r="Z17" s="10">
        <f t="shared" si="6"/>
        <v>2153.1</v>
      </c>
      <c r="AA17" s="10">
        <f>Z17*1.01</f>
        <v>2174.6</v>
      </c>
      <c r="AB17" s="10">
        <f t="shared" ref="AB17:AB22" si="7">AA17</f>
        <v>2174.6</v>
      </c>
      <c r="AC17" s="11" t="s">
        <v>191</v>
      </c>
      <c r="AD17" s="2"/>
    </row>
    <row r="18" spans="1:38" s="44" customFormat="1" ht="93" hidden="1" customHeight="1" x14ac:dyDescent="0.2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45" t="s">
        <v>22</v>
      </c>
      <c r="Q18" s="142">
        <v>13267</v>
      </c>
      <c r="R18" s="142">
        <v>13400</v>
      </c>
      <c r="S18" s="142">
        <v>13534</v>
      </c>
      <c r="T18" s="142">
        <v>13926</v>
      </c>
      <c r="U18" s="142">
        <v>14065</v>
      </c>
      <c r="V18" s="142">
        <v>14206</v>
      </c>
      <c r="W18" s="142">
        <v>14348</v>
      </c>
      <c r="X18" s="142">
        <v>14491</v>
      </c>
      <c r="Y18" s="142">
        <v>14636</v>
      </c>
      <c r="Z18" s="142">
        <v>14783</v>
      </c>
      <c r="AA18" s="142">
        <v>14931</v>
      </c>
      <c r="AB18" s="142">
        <f t="shared" si="7"/>
        <v>14931</v>
      </c>
      <c r="AC18" s="11" t="s">
        <v>65</v>
      </c>
      <c r="AD18" s="2"/>
    </row>
    <row r="19" spans="1:38" s="44" customFormat="1" ht="53.25" hidden="1" customHeight="1" x14ac:dyDescent="0.2">
      <c r="A19" s="158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45" t="s">
        <v>23</v>
      </c>
      <c r="Q19" s="12">
        <v>9683</v>
      </c>
      <c r="R19" s="12">
        <f t="shared" ref="R19" si="8">Q19*1.006</f>
        <v>9741</v>
      </c>
      <c r="S19" s="12">
        <v>9799</v>
      </c>
      <c r="T19" s="12">
        <v>9858</v>
      </c>
      <c r="U19" s="12">
        <v>9917</v>
      </c>
      <c r="V19" s="12">
        <v>9977</v>
      </c>
      <c r="W19" s="12">
        <v>10037</v>
      </c>
      <c r="X19" s="12">
        <v>10097</v>
      </c>
      <c r="Y19" s="12">
        <v>10157</v>
      </c>
      <c r="Z19" s="12">
        <v>10218</v>
      </c>
      <c r="AA19" s="12">
        <v>10282</v>
      </c>
      <c r="AB19" s="142">
        <f t="shared" si="7"/>
        <v>10282</v>
      </c>
      <c r="AC19" s="11" t="s">
        <v>70</v>
      </c>
      <c r="AD19" s="2"/>
    </row>
    <row r="20" spans="1:38" s="44" customFormat="1" ht="66" hidden="1" customHeight="1" x14ac:dyDescent="0.2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45" t="s">
        <v>24</v>
      </c>
      <c r="Q20" s="8">
        <v>36.67</v>
      </c>
      <c r="R20" s="8">
        <v>36.9</v>
      </c>
      <c r="S20" s="8">
        <v>37.39</v>
      </c>
      <c r="T20" s="8">
        <v>37.799999999999997</v>
      </c>
      <c r="U20" s="8">
        <v>38.130000000000003</v>
      </c>
      <c r="V20" s="8">
        <v>38.619999999999997</v>
      </c>
      <c r="W20" s="8">
        <v>39.369999999999997</v>
      </c>
      <c r="X20" s="8">
        <v>39.99</v>
      </c>
      <c r="Y20" s="8">
        <v>40.58</v>
      </c>
      <c r="Z20" s="8">
        <v>41.61</v>
      </c>
      <c r="AA20" s="8">
        <v>42.74</v>
      </c>
      <c r="AB20" s="161">
        <f t="shared" si="7"/>
        <v>42.74</v>
      </c>
      <c r="AC20" s="11" t="s">
        <v>76</v>
      </c>
      <c r="AD20" s="2"/>
    </row>
    <row r="21" spans="1:38" s="44" customFormat="1" ht="66.75" hidden="1" customHeight="1" x14ac:dyDescent="0.2">
      <c r="A21" s="158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45" t="s">
        <v>16</v>
      </c>
      <c r="Q21" s="161">
        <v>234412.24</v>
      </c>
      <c r="R21" s="161">
        <v>245237.07</v>
      </c>
      <c r="S21" s="161">
        <v>257334.69</v>
      </c>
      <c r="T21" s="161">
        <v>270840.95</v>
      </c>
      <c r="U21" s="161">
        <v>285630.03000000003</v>
      </c>
      <c r="V21" s="161">
        <v>301598.03000000003</v>
      </c>
      <c r="W21" s="161">
        <v>319096.5</v>
      </c>
      <c r="X21" s="161">
        <v>338224.69</v>
      </c>
      <c r="Y21" s="161">
        <v>359217.64</v>
      </c>
      <c r="Z21" s="161">
        <v>382210.36</v>
      </c>
      <c r="AA21" s="161">
        <v>407489.53</v>
      </c>
      <c r="AB21" s="161">
        <f t="shared" si="7"/>
        <v>407489.53</v>
      </c>
      <c r="AC21" s="11" t="s">
        <v>71</v>
      </c>
      <c r="AD21" s="2"/>
    </row>
    <row r="22" spans="1:38" s="44" customFormat="1" ht="78.75" hidden="1" customHeight="1" x14ac:dyDescent="0.2">
      <c r="A22" s="159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45" t="s">
        <v>20</v>
      </c>
      <c r="Q22" s="12">
        <v>489</v>
      </c>
      <c r="R22" s="12">
        <v>491</v>
      </c>
      <c r="S22" s="12">
        <v>493</v>
      </c>
      <c r="T22" s="12">
        <v>495</v>
      </c>
      <c r="U22" s="12">
        <v>497</v>
      </c>
      <c r="V22" s="12">
        <v>499</v>
      </c>
      <c r="W22" s="12">
        <v>501</v>
      </c>
      <c r="X22" s="12">
        <v>503</v>
      </c>
      <c r="Y22" s="12">
        <v>505</v>
      </c>
      <c r="Z22" s="12">
        <v>507</v>
      </c>
      <c r="AA22" s="12">
        <v>509</v>
      </c>
      <c r="AB22" s="142">
        <f t="shared" si="7"/>
        <v>509</v>
      </c>
      <c r="AC22" s="11" t="s">
        <v>58</v>
      </c>
      <c r="AD22" s="2"/>
    </row>
    <row r="23" spans="1:38" s="44" customFormat="1" ht="89.25" hidden="1" x14ac:dyDescent="0.2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9" t="s">
        <v>57</v>
      </c>
      <c r="Q23" s="144" t="e">
        <f>Q38+Q39+Q43+Q45+#REF!</f>
        <v>#REF!</v>
      </c>
      <c r="R23" s="144" t="e">
        <f>R38+R39+R43+R45+#REF!</f>
        <v>#REF!</v>
      </c>
      <c r="S23" s="144" t="e">
        <f>S38+S39+S43+S45+#REF!</f>
        <v>#REF!</v>
      </c>
      <c r="T23" s="144" t="e">
        <f>T38+T39+T43+T45+#REF!</f>
        <v>#REF!</v>
      </c>
      <c r="U23" s="144" t="e">
        <f>U38+U39+U43+U45+#REF!</f>
        <v>#REF!</v>
      </c>
      <c r="V23" s="144" t="e">
        <f>V38+V39+V43+V45+#REF!</f>
        <v>#REF!</v>
      </c>
      <c r="W23" s="144" t="e">
        <f>W38+W39+W43+W45+#REF!</f>
        <v>#REF!</v>
      </c>
      <c r="X23" s="144" t="e">
        <f>X38+X39+X43+X45+#REF!</f>
        <v>#REF!</v>
      </c>
      <c r="Y23" s="144" t="e">
        <f>Y38+Y39+Y43+Y45+#REF!</f>
        <v>#REF!</v>
      </c>
      <c r="Z23" s="144" t="e">
        <f>Z38+Z39+Z43+Z45+#REF!</f>
        <v>#REF!</v>
      </c>
      <c r="AA23" s="144" t="e">
        <f>AA38+AA39+AA43+AA45+#REF!</f>
        <v>#REF!</v>
      </c>
      <c r="AB23" s="144" t="e">
        <f>SUM(Q23:AA23)</f>
        <v>#REF!</v>
      </c>
      <c r="AC23" s="22"/>
      <c r="AD23" s="2"/>
    </row>
    <row r="24" spans="1:38" s="44" customFormat="1" ht="73.5" hidden="1" customHeight="1" x14ac:dyDescent="0.2">
      <c r="A24" s="159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8"/>
      <c r="P24" s="148" t="s">
        <v>25</v>
      </c>
      <c r="Q24" s="142">
        <v>1</v>
      </c>
      <c r="R24" s="142">
        <v>1</v>
      </c>
      <c r="S24" s="142">
        <v>1</v>
      </c>
      <c r="T24" s="142">
        <v>1</v>
      </c>
      <c r="U24" s="142">
        <v>1</v>
      </c>
      <c r="V24" s="142">
        <v>1</v>
      </c>
      <c r="W24" s="142">
        <v>1</v>
      </c>
      <c r="X24" s="142">
        <v>1</v>
      </c>
      <c r="Y24" s="142">
        <v>1</v>
      </c>
      <c r="Z24" s="142">
        <v>1</v>
      </c>
      <c r="AA24" s="142">
        <v>1</v>
      </c>
      <c r="AB24" s="142">
        <f>SUM(Q24:AA24)</f>
        <v>11</v>
      </c>
      <c r="AD24" s="2"/>
    </row>
    <row r="25" spans="1:38" s="44" customFormat="1" ht="30" customHeight="1" x14ac:dyDescent="0.2">
      <c r="A25" s="215" t="s">
        <v>78</v>
      </c>
      <c r="B25" s="154" t="s">
        <v>14</v>
      </c>
      <c r="C25" s="161">
        <f t="shared" ref="C25:C33" si="9">SUM(D25:N25)</f>
        <v>7736666.3899999997</v>
      </c>
      <c r="D25" s="161">
        <f t="shared" ref="D25:N25" si="10">D27</f>
        <v>703333.33</v>
      </c>
      <c r="E25" s="161">
        <f t="shared" si="10"/>
        <v>703333.33</v>
      </c>
      <c r="F25" s="161">
        <f t="shared" si="10"/>
        <v>703333.33</v>
      </c>
      <c r="G25" s="161">
        <f t="shared" si="10"/>
        <v>703333.3</v>
      </c>
      <c r="H25" s="161">
        <f t="shared" si="10"/>
        <v>703333.3</v>
      </c>
      <c r="I25" s="161">
        <f t="shared" si="10"/>
        <v>703333.3</v>
      </c>
      <c r="J25" s="161">
        <f t="shared" si="10"/>
        <v>703333.3</v>
      </c>
      <c r="K25" s="161">
        <f t="shared" si="10"/>
        <v>703333.3</v>
      </c>
      <c r="L25" s="161">
        <f t="shared" si="10"/>
        <v>703333.3</v>
      </c>
      <c r="M25" s="161">
        <f t="shared" si="10"/>
        <v>703333.3</v>
      </c>
      <c r="N25" s="161">
        <f t="shared" si="10"/>
        <v>703333.3</v>
      </c>
      <c r="O25" s="214"/>
      <c r="P25" s="203" t="s">
        <v>26</v>
      </c>
      <c r="Q25" s="209">
        <v>1</v>
      </c>
      <c r="R25" s="209">
        <v>1</v>
      </c>
      <c r="S25" s="209">
        <v>1</v>
      </c>
      <c r="T25" s="209">
        <v>1</v>
      </c>
      <c r="U25" s="209">
        <v>1</v>
      </c>
      <c r="V25" s="209">
        <v>1</v>
      </c>
      <c r="W25" s="209">
        <v>1</v>
      </c>
      <c r="X25" s="209">
        <v>1</v>
      </c>
      <c r="Y25" s="209">
        <v>1</v>
      </c>
      <c r="Z25" s="209">
        <v>1</v>
      </c>
      <c r="AA25" s="209">
        <v>1</v>
      </c>
      <c r="AB25" s="209">
        <f>SUM(Q25:AA26)</f>
        <v>11</v>
      </c>
      <c r="AD25" s="2"/>
    </row>
    <row r="26" spans="1:38" s="3" customFormat="1" ht="79.5" customHeight="1" x14ac:dyDescent="0.2">
      <c r="A26" s="216"/>
      <c r="B26" s="154" t="s">
        <v>49</v>
      </c>
      <c r="C26" s="161">
        <f t="shared" si="9"/>
        <v>0</v>
      </c>
      <c r="D26" s="161">
        <v>0</v>
      </c>
      <c r="E26" s="161">
        <v>0</v>
      </c>
      <c r="F26" s="161">
        <v>0</v>
      </c>
      <c r="G26" s="161">
        <v>0</v>
      </c>
      <c r="H26" s="161">
        <v>0</v>
      </c>
      <c r="I26" s="161">
        <v>0</v>
      </c>
      <c r="J26" s="161">
        <v>0</v>
      </c>
      <c r="K26" s="161">
        <v>0</v>
      </c>
      <c r="L26" s="161">
        <v>0</v>
      </c>
      <c r="M26" s="161">
        <v>0</v>
      </c>
      <c r="N26" s="161">
        <v>0</v>
      </c>
      <c r="O26" s="214"/>
      <c r="P26" s="204"/>
      <c r="Q26" s="206"/>
      <c r="R26" s="206"/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D26" s="2"/>
    </row>
    <row r="27" spans="1:38" s="44" customFormat="1" ht="53.25" customHeight="1" x14ac:dyDescent="0.2">
      <c r="A27" s="217"/>
      <c r="B27" s="154" t="s">
        <v>15</v>
      </c>
      <c r="C27" s="161">
        <f t="shared" si="9"/>
        <v>7736666.3899999997</v>
      </c>
      <c r="D27" s="161">
        <v>703333.33</v>
      </c>
      <c r="E27" s="161">
        <v>703333.33</v>
      </c>
      <c r="F27" s="161">
        <v>703333.33</v>
      </c>
      <c r="G27" s="161">
        <v>703333.3</v>
      </c>
      <c r="H27" s="161">
        <v>703333.3</v>
      </c>
      <c r="I27" s="161">
        <v>703333.3</v>
      </c>
      <c r="J27" s="161">
        <v>703333.3</v>
      </c>
      <c r="K27" s="161">
        <v>703333.3</v>
      </c>
      <c r="L27" s="161">
        <v>703333.3</v>
      </c>
      <c r="M27" s="161">
        <v>703333.3</v>
      </c>
      <c r="N27" s="161">
        <v>703333.3</v>
      </c>
      <c r="O27" s="214"/>
      <c r="P27" s="145" t="s">
        <v>30</v>
      </c>
      <c r="Q27" s="142">
        <v>20</v>
      </c>
      <c r="R27" s="142">
        <v>20</v>
      </c>
      <c r="S27" s="142">
        <v>20</v>
      </c>
      <c r="T27" s="142">
        <v>20</v>
      </c>
      <c r="U27" s="142">
        <v>20</v>
      </c>
      <c r="V27" s="142">
        <v>20</v>
      </c>
      <c r="W27" s="142">
        <v>20</v>
      </c>
      <c r="X27" s="142">
        <v>20</v>
      </c>
      <c r="Y27" s="142">
        <v>20</v>
      </c>
      <c r="Z27" s="142">
        <v>20</v>
      </c>
      <c r="AA27" s="142">
        <v>20</v>
      </c>
      <c r="AB27" s="142">
        <f>SUM(Q27:AA27)</f>
        <v>220</v>
      </c>
      <c r="AD27" s="2"/>
    </row>
    <row r="28" spans="1:38" s="44" customFormat="1" ht="30.75" customHeight="1" x14ac:dyDescent="0.2">
      <c r="A28" s="202" t="s">
        <v>77</v>
      </c>
      <c r="B28" s="154" t="s">
        <v>14</v>
      </c>
      <c r="C28" s="161">
        <f t="shared" si="9"/>
        <v>5150664</v>
      </c>
      <c r="D28" s="161">
        <f>D29+D30</f>
        <v>468000</v>
      </c>
      <c r="E28" s="161">
        <f t="shared" ref="E28:F28" si="11">E29+E30</f>
        <v>468000</v>
      </c>
      <c r="F28" s="161">
        <f t="shared" si="11"/>
        <v>468000</v>
      </c>
      <c r="G28" s="161">
        <f t="shared" ref="G28:N28" si="12">G30</f>
        <v>468333</v>
      </c>
      <c r="H28" s="161">
        <f t="shared" si="12"/>
        <v>468333</v>
      </c>
      <c r="I28" s="161">
        <f t="shared" si="12"/>
        <v>468333</v>
      </c>
      <c r="J28" s="161">
        <f t="shared" si="12"/>
        <v>468333</v>
      </c>
      <c r="K28" s="161">
        <f t="shared" si="12"/>
        <v>468333</v>
      </c>
      <c r="L28" s="161">
        <f t="shared" si="12"/>
        <v>468333</v>
      </c>
      <c r="M28" s="161">
        <f t="shared" si="12"/>
        <v>468333</v>
      </c>
      <c r="N28" s="161">
        <f t="shared" si="12"/>
        <v>468333</v>
      </c>
      <c r="O28" s="214"/>
      <c r="P28" s="203" t="s">
        <v>66</v>
      </c>
      <c r="Q28" s="209">
        <v>1</v>
      </c>
      <c r="R28" s="209">
        <v>1</v>
      </c>
      <c r="S28" s="209">
        <v>1</v>
      </c>
      <c r="T28" s="209">
        <v>1</v>
      </c>
      <c r="U28" s="209">
        <v>1</v>
      </c>
      <c r="V28" s="209">
        <v>1</v>
      </c>
      <c r="W28" s="209">
        <v>1</v>
      </c>
      <c r="X28" s="209">
        <v>1</v>
      </c>
      <c r="Y28" s="209">
        <v>1</v>
      </c>
      <c r="Z28" s="209">
        <v>1</v>
      </c>
      <c r="AA28" s="209">
        <v>1</v>
      </c>
      <c r="AB28" s="209">
        <f>SUM(Q28:AA29)</f>
        <v>11</v>
      </c>
      <c r="AD28" s="2"/>
      <c r="AF28" s="220" t="s">
        <v>74</v>
      </c>
      <c r="AG28" s="221"/>
      <c r="AH28" s="161">
        <f>AH29+AH30</f>
        <v>528461.54</v>
      </c>
      <c r="AL28" s="3"/>
    </row>
    <row r="29" spans="1:38" s="44" customFormat="1" ht="79.5" customHeight="1" x14ac:dyDescent="0.2">
      <c r="A29" s="202"/>
      <c r="B29" s="154" t="s">
        <v>49</v>
      </c>
      <c r="C29" s="161">
        <f t="shared" si="9"/>
        <v>0</v>
      </c>
      <c r="D29" s="161">
        <v>0</v>
      </c>
      <c r="E29" s="161">
        <v>0</v>
      </c>
      <c r="F29" s="161">
        <v>0</v>
      </c>
      <c r="G29" s="161">
        <v>0</v>
      </c>
      <c r="H29" s="161">
        <v>0</v>
      </c>
      <c r="I29" s="161">
        <v>0</v>
      </c>
      <c r="J29" s="161">
        <v>0</v>
      </c>
      <c r="K29" s="161">
        <v>0</v>
      </c>
      <c r="L29" s="161">
        <v>0</v>
      </c>
      <c r="M29" s="161">
        <v>0</v>
      </c>
      <c r="N29" s="161">
        <v>0</v>
      </c>
      <c r="O29" s="214"/>
      <c r="P29" s="205"/>
      <c r="Q29" s="201"/>
      <c r="R29" s="201"/>
      <c r="S29" s="201"/>
      <c r="T29" s="201"/>
      <c r="U29" s="201"/>
      <c r="V29" s="201"/>
      <c r="W29" s="201"/>
      <c r="X29" s="201"/>
      <c r="Y29" s="201"/>
      <c r="Z29" s="201"/>
      <c r="AA29" s="201"/>
      <c r="AB29" s="201"/>
      <c r="AD29" s="2"/>
      <c r="AH29" s="161">
        <v>412200</v>
      </c>
    </row>
    <row r="30" spans="1:38" s="44" customFormat="1" ht="51.75" customHeight="1" x14ac:dyDescent="0.2">
      <c r="A30" s="202"/>
      <c r="B30" s="154" t="s">
        <v>15</v>
      </c>
      <c r="C30" s="161">
        <f t="shared" si="9"/>
        <v>5150664</v>
      </c>
      <c r="D30" s="161">
        <f>468000</f>
        <v>468000</v>
      </c>
      <c r="E30" s="161">
        <f t="shared" ref="E30:F30" si="13">468000</f>
        <v>468000</v>
      </c>
      <c r="F30" s="161">
        <f t="shared" si="13"/>
        <v>468000</v>
      </c>
      <c r="G30" s="161">
        <v>468333</v>
      </c>
      <c r="H30" s="161">
        <v>468333</v>
      </c>
      <c r="I30" s="161">
        <v>468333</v>
      </c>
      <c r="J30" s="161">
        <v>468333</v>
      </c>
      <c r="K30" s="161">
        <v>468333</v>
      </c>
      <c r="L30" s="161">
        <v>468333</v>
      </c>
      <c r="M30" s="161">
        <v>468333</v>
      </c>
      <c r="N30" s="161">
        <v>468333</v>
      </c>
      <c r="O30" s="214"/>
      <c r="P30" s="145" t="s">
        <v>30</v>
      </c>
      <c r="Q30" s="142">
        <v>25</v>
      </c>
      <c r="R30" s="142">
        <v>25</v>
      </c>
      <c r="S30" s="142">
        <v>25</v>
      </c>
      <c r="T30" s="142">
        <v>25</v>
      </c>
      <c r="U30" s="142">
        <v>25</v>
      </c>
      <c r="V30" s="142">
        <v>25</v>
      </c>
      <c r="W30" s="142">
        <v>25</v>
      </c>
      <c r="X30" s="142">
        <v>25</v>
      </c>
      <c r="Y30" s="142">
        <v>25</v>
      </c>
      <c r="Z30" s="142">
        <v>25</v>
      </c>
      <c r="AA30" s="142">
        <v>25</v>
      </c>
      <c r="AB30" s="142">
        <f>SUM(Q30:AA30)</f>
        <v>275</v>
      </c>
      <c r="AD30" s="2"/>
      <c r="AF30" s="220" t="s">
        <v>75</v>
      </c>
      <c r="AG30" s="221"/>
      <c r="AH30" s="161">
        <v>116261.54</v>
      </c>
    </row>
    <row r="31" spans="1:38" s="44" customFormat="1" ht="30.75" customHeight="1" x14ac:dyDescent="0.2">
      <c r="A31" s="202" t="s">
        <v>80</v>
      </c>
      <c r="B31" s="154" t="s">
        <v>14</v>
      </c>
      <c r="C31" s="161">
        <f t="shared" si="9"/>
        <v>1769487.18</v>
      </c>
      <c r="D31" s="161">
        <f>D32+D33</f>
        <v>712564.1</v>
      </c>
      <c r="E31" s="161">
        <f t="shared" ref="E31:F31" si="14">E32+E33</f>
        <v>528461.54</v>
      </c>
      <c r="F31" s="161">
        <f t="shared" si="14"/>
        <v>528461.54</v>
      </c>
      <c r="G31" s="161">
        <f t="shared" ref="G31:N31" si="15">G33</f>
        <v>0</v>
      </c>
      <c r="H31" s="161">
        <f t="shared" si="15"/>
        <v>0</v>
      </c>
      <c r="I31" s="161">
        <f t="shared" si="15"/>
        <v>0</v>
      </c>
      <c r="J31" s="161">
        <f t="shared" si="15"/>
        <v>0</v>
      </c>
      <c r="K31" s="161">
        <f t="shared" si="15"/>
        <v>0</v>
      </c>
      <c r="L31" s="161">
        <f t="shared" si="15"/>
        <v>0</v>
      </c>
      <c r="M31" s="161">
        <f t="shared" si="15"/>
        <v>0</v>
      </c>
      <c r="N31" s="161">
        <f t="shared" si="15"/>
        <v>0</v>
      </c>
      <c r="O31" s="214"/>
      <c r="P31" s="203" t="s">
        <v>66</v>
      </c>
      <c r="Q31" s="209">
        <v>1</v>
      </c>
      <c r="R31" s="209">
        <v>1</v>
      </c>
      <c r="S31" s="209">
        <v>1</v>
      </c>
      <c r="T31" s="209">
        <v>1</v>
      </c>
      <c r="U31" s="209">
        <v>1</v>
      </c>
      <c r="V31" s="209">
        <v>1</v>
      </c>
      <c r="W31" s="209">
        <v>1</v>
      </c>
      <c r="X31" s="209">
        <v>1</v>
      </c>
      <c r="Y31" s="209">
        <v>1</v>
      </c>
      <c r="Z31" s="209">
        <v>1</v>
      </c>
      <c r="AA31" s="209">
        <v>1</v>
      </c>
      <c r="AB31" s="209">
        <f>SUM(Q31:AA32)</f>
        <v>11</v>
      </c>
      <c r="AD31" s="2"/>
      <c r="AF31" s="220" t="s">
        <v>74</v>
      </c>
      <c r="AG31" s="221"/>
      <c r="AH31" s="161">
        <f>AH32+AH33</f>
        <v>528461.54</v>
      </c>
      <c r="AL31" s="3"/>
    </row>
    <row r="32" spans="1:38" s="44" customFormat="1" ht="79.5" customHeight="1" x14ac:dyDescent="0.2">
      <c r="A32" s="202"/>
      <c r="B32" s="154" t="s">
        <v>49</v>
      </c>
      <c r="C32" s="161">
        <f t="shared" si="9"/>
        <v>1380200</v>
      </c>
      <c r="D32" s="161">
        <v>555800</v>
      </c>
      <c r="E32" s="161">
        <v>412200</v>
      </c>
      <c r="F32" s="161">
        <v>412200</v>
      </c>
      <c r="G32" s="161">
        <v>0</v>
      </c>
      <c r="H32" s="161">
        <v>0</v>
      </c>
      <c r="I32" s="161">
        <v>0</v>
      </c>
      <c r="J32" s="161">
        <v>0</v>
      </c>
      <c r="K32" s="161">
        <v>0</v>
      </c>
      <c r="L32" s="161">
        <v>0</v>
      </c>
      <c r="M32" s="161">
        <v>0</v>
      </c>
      <c r="N32" s="161">
        <v>0</v>
      </c>
      <c r="O32" s="214"/>
      <c r="P32" s="205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D32" s="2"/>
      <c r="AH32" s="161">
        <v>412200</v>
      </c>
    </row>
    <row r="33" spans="1:34" s="44" customFormat="1" ht="51.75" customHeight="1" x14ac:dyDescent="0.2">
      <c r="A33" s="202"/>
      <c r="B33" s="154" t="s">
        <v>15</v>
      </c>
      <c r="C33" s="161">
        <f t="shared" si="9"/>
        <v>389287.18</v>
      </c>
      <c r="D33" s="161">
        <v>156764.1</v>
      </c>
      <c r="E33" s="161">
        <v>116261.54</v>
      </c>
      <c r="F33" s="161">
        <v>116261.54</v>
      </c>
      <c r="G33" s="161">
        <v>0</v>
      </c>
      <c r="H33" s="161">
        <v>0</v>
      </c>
      <c r="I33" s="161">
        <v>0</v>
      </c>
      <c r="J33" s="161">
        <v>0</v>
      </c>
      <c r="K33" s="161">
        <v>0</v>
      </c>
      <c r="L33" s="161">
        <v>0</v>
      </c>
      <c r="M33" s="161">
        <v>0</v>
      </c>
      <c r="N33" s="161">
        <v>0</v>
      </c>
      <c r="O33" s="214"/>
      <c r="P33" s="145" t="s">
        <v>30</v>
      </c>
      <c r="Q33" s="142">
        <v>25</v>
      </c>
      <c r="R33" s="142">
        <v>25</v>
      </c>
      <c r="S33" s="142">
        <v>25</v>
      </c>
      <c r="T33" s="142">
        <v>25</v>
      </c>
      <c r="U33" s="142">
        <v>25</v>
      </c>
      <c r="V33" s="142">
        <v>25</v>
      </c>
      <c r="W33" s="142">
        <v>25</v>
      </c>
      <c r="X33" s="142">
        <v>25</v>
      </c>
      <c r="Y33" s="142">
        <v>25</v>
      </c>
      <c r="Z33" s="142">
        <v>25</v>
      </c>
      <c r="AA33" s="142">
        <v>25</v>
      </c>
      <c r="AB33" s="142">
        <f>SUM(Q33:AA33)</f>
        <v>275</v>
      </c>
      <c r="AD33" s="2"/>
      <c r="AF33" s="220" t="s">
        <v>75</v>
      </c>
      <c r="AG33" s="221"/>
      <c r="AH33" s="161">
        <v>116261.54</v>
      </c>
    </row>
    <row r="34" spans="1:34" s="44" customFormat="1" ht="25.5" customHeight="1" x14ac:dyDescent="0.2">
      <c r="A34" s="203" t="s">
        <v>81</v>
      </c>
      <c r="B34" s="213" t="s">
        <v>13</v>
      </c>
      <c r="C34" s="213" t="s">
        <v>13</v>
      </c>
      <c r="D34" s="213" t="s">
        <v>13</v>
      </c>
      <c r="E34" s="213" t="s">
        <v>13</v>
      </c>
      <c r="F34" s="213" t="s">
        <v>13</v>
      </c>
      <c r="G34" s="213" t="s">
        <v>13</v>
      </c>
      <c r="H34" s="213" t="s">
        <v>13</v>
      </c>
      <c r="I34" s="213" t="s">
        <v>13</v>
      </c>
      <c r="J34" s="213" t="s">
        <v>13</v>
      </c>
      <c r="K34" s="213" t="s">
        <v>13</v>
      </c>
      <c r="L34" s="213" t="s">
        <v>13</v>
      </c>
      <c r="M34" s="213" t="s">
        <v>13</v>
      </c>
      <c r="N34" s="213" t="s">
        <v>13</v>
      </c>
      <c r="O34" s="214"/>
      <c r="P34" s="203" t="s">
        <v>59</v>
      </c>
      <c r="Q34" s="209" t="s">
        <v>60</v>
      </c>
      <c r="R34" s="209" t="s">
        <v>60</v>
      </c>
      <c r="S34" s="209" t="s">
        <v>60</v>
      </c>
      <c r="T34" s="209" t="s">
        <v>60</v>
      </c>
      <c r="U34" s="209" t="s">
        <v>60</v>
      </c>
      <c r="V34" s="209" t="s">
        <v>60</v>
      </c>
      <c r="W34" s="209" t="s">
        <v>60</v>
      </c>
      <c r="X34" s="209" t="s">
        <v>60</v>
      </c>
      <c r="Y34" s="209" t="s">
        <v>60</v>
      </c>
      <c r="Z34" s="209" t="s">
        <v>60</v>
      </c>
      <c r="AA34" s="209" t="s">
        <v>60</v>
      </c>
      <c r="AB34" s="209" t="str">
        <f>AA34</f>
        <v>да</v>
      </c>
      <c r="AD34" s="2"/>
    </row>
    <row r="35" spans="1:34" s="44" customFormat="1" ht="42.75" customHeight="1" x14ac:dyDescent="0.2">
      <c r="A35" s="204"/>
      <c r="B35" s="207"/>
      <c r="C35" s="207"/>
      <c r="D35" s="207"/>
      <c r="E35" s="207"/>
      <c r="F35" s="207"/>
      <c r="G35" s="214"/>
      <c r="H35" s="214"/>
      <c r="I35" s="214"/>
      <c r="J35" s="214"/>
      <c r="K35" s="214"/>
      <c r="L35" s="214"/>
      <c r="M35" s="214"/>
      <c r="N35" s="214"/>
      <c r="O35" s="214"/>
      <c r="P35" s="204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D35" s="2"/>
    </row>
    <row r="36" spans="1:34" s="44" customFormat="1" ht="37.5" customHeight="1" x14ac:dyDescent="0.2">
      <c r="A36" s="198" t="s">
        <v>82</v>
      </c>
      <c r="B36" s="213" t="s">
        <v>13</v>
      </c>
      <c r="C36" s="213" t="s">
        <v>13</v>
      </c>
      <c r="D36" s="213" t="s">
        <v>13</v>
      </c>
      <c r="E36" s="213" t="s">
        <v>13</v>
      </c>
      <c r="F36" s="213" t="s">
        <v>13</v>
      </c>
      <c r="G36" s="213" t="s">
        <v>13</v>
      </c>
      <c r="H36" s="213" t="s">
        <v>13</v>
      </c>
      <c r="I36" s="213" t="s">
        <v>13</v>
      </c>
      <c r="J36" s="213" t="s">
        <v>13</v>
      </c>
      <c r="K36" s="213" t="s">
        <v>13</v>
      </c>
      <c r="L36" s="213" t="s">
        <v>13</v>
      </c>
      <c r="M36" s="213" t="s">
        <v>13</v>
      </c>
      <c r="N36" s="213" t="s">
        <v>13</v>
      </c>
      <c r="O36" s="214"/>
      <c r="P36" s="154" t="s">
        <v>31</v>
      </c>
      <c r="Q36" s="142">
        <v>2</v>
      </c>
      <c r="R36" s="142">
        <v>2</v>
      </c>
      <c r="S36" s="142">
        <v>2</v>
      </c>
      <c r="T36" s="142">
        <v>2</v>
      </c>
      <c r="U36" s="142">
        <v>2</v>
      </c>
      <c r="V36" s="142">
        <v>2</v>
      </c>
      <c r="W36" s="142">
        <v>2</v>
      </c>
      <c r="X36" s="142">
        <v>2</v>
      </c>
      <c r="Y36" s="142">
        <v>2</v>
      </c>
      <c r="Z36" s="142">
        <v>2</v>
      </c>
      <c r="AA36" s="142">
        <v>2</v>
      </c>
      <c r="AB36" s="142">
        <f>SUM(Q36:AA36)</f>
        <v>22</v>
      </c>
      <c r="AD36" s="2"/>
    </row>
    <row r="37" spans="1:34" s="44" customFormat="1" ht="28.5" customHeight="1" x14ac:dyDescent="0.2">
      <c r="A37" s="198"/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147" t="s">
        <v>30</v>
      </c>
      <c r="Q37" s="149">
        <v>25</v>
      </c>
      <c r="R37" s="149">
        <v>25</v>
      </c>
      <c r="S37" s="149">
        <v>25</v>
      </c>
      <c r="T37" s="149">
        <v>25</v>
      </c>
      <c r="U37" s="149">
        <v>25</v>
      </c>
      <c r="V37" s="149">
        <v>25</v>
      </c>
      <c r="W37" s="149">
        <v>25</v>
      </c>
      <c r="X37" s="149">
        <v>25</v>
      </c>
      <c r="Y37" s="149">
        <v>25</v>
      </c>
      <c r="Z37" s="149">
        <v>25</v>
      </c>
      <c r="AA37" s="149">
        <v>25</v>
      </c>
      <c r="AB37" s="149">
        <f>SUM(Q37:AA37)</f>
        <v>275</v>
      </c>
      <c r="AD37" s="2"/>
    </row>
    <row r="38" spans="1:34" s="44" customFormat="1" ht="133.5" customHeight="1" x14ac:dyDescent="0.2">
      <c r="A38" s="195" t="s">
        <v>192</v>
      </c>
      <c r="B38" s="154" t="s">
        <v>14</v>
      </c>
      <c r="C38" s="161">
        <f>SUM(D38:N38)</f>
        <v>105356531.83</v>
      </c>
      <c r="D38" s="161">
        <f t="shared" ref="D38:N38" si="16">D39+D40</f>
        <v>31281452.57</v>
      </c>
      <c r="E38" s="161">
        <f t="shared" si="16"/>
        <v>5901155.1299999999</v>
      </c>
      <c r="F38" s="161">
        <f t="shared" si="16"/>
        <v>5901155.1299999999</v>
      </c>
      <c r="G38" s="161">
        <f t="shared" si="16"/>
        <v>7396978.3499999996</v>
      </c>
      <c r="H38" s="161">
        <f t="shared" si="16"/>
        <v>7522288.1500000004</v>
      </c>
      <c r="I38" s="161">
        <f t="shared" si="16"/>
        <v>7638647.25</v>
      </c>
      <c r="J38" s="161">
        <f t="shared" si="16"/>
        <v>7750531</v>
      </c>
      <c r="K38" s="161">
        <f t="shared" si="16"/>
        <v>7853464.0499999998</v>
      </c>
      <c r="L38" s="161">
        <f t="shared" si="16"/>
        <v>7947446.4000000004</v>
      </c>
      <c r="M38" s="161">
        <f t="shared" si="16"/>
        <v>8036953.4000000004</v>
      </c>
      <c r="N38" s="161">
        <f t="shared" si="16"/>
        <v>8126460.4000000004</v>
      </c>
      <c r="O38" s="213" t="s">
        <v>46</v>
      </c>
      <c r="P38" s="145" t="s">
        <v>34</v>
      </c>
      <c r="Q38" s="142">
        <f>Q46</f>
        <v>1</v>
      </c>
      <c r="R38" s="142">
        <f t="shared" ref="R38:AA38" si="17">R46</f>
        <v>1</v>
      </c>
      <c r="S38" s="142">
        <f t="shared" si="17"/>
        <v>1</v>
      </c>
      <c r="T38" s="142">
        <f t="shared" si="17"/>
        <v>1</v>
      </c>
      <c r="U38" s="142">
        <f t="shared" si="17"/>
        <v>1</v>
      </c>
      <c r="V38" s="142">
        <f t="shared" si="17"/>
        <v>1</v>
      </c>
      <c r="W38" s="142">
        <f t="shared" si="17"/>
        <v>1</v>
      </c>
      <c r="X38" s="142">
        <f t="shared" si="17"/>
        <v>1</v>
      </c>
      <c r="Y38" s="142">
        <f t="shared" si="17"/>
        <v>1</v>
      </c>
      <c r="Z38" s="142">
        <f t="shared" si="17"/>
        <v>1</v>
      </c>
      <c r="AA38" s="142">
        <f t="shared" si="17"/>
        <v>1</v>
      </c>
      <c r="AB38" s="142">
        <f t="shared" ref="AB38:AB46" si="18">SUM(Q38:AA38)</f>
        <v>11</v>
      </c>
      <c r="AC38" s="3" t="e">
        <f>#REF!+D38+E38</f>
        <v>#REF!</v>
      </c>
      <c r="AD38" s="2"/>
    </row>
    <row r="39" spans="1:34" s="44" customFormat="1" ht="72.75" customHeight="1" x14ac:dyDescent="0.2">
      <c r="A39" s="218"/>
      <c r="B39" s="154" t="s">
        <v>49</v>
      </c>
      <c r="C39" s="161">
        <f>SUM(D39:N39)</f>
        <v>34182600</v>
      </c>
      <c r="D39" s="161">
        <f t="shared" ref="D39:N40" si="19">D47+D50+D53+D56+D59+D62+D71+D74+D77+D80+D83+D86+D65+D68+D89+D92+D95+D98</f>
        <v>3134200</v>
      </c>
      <c r="E39" s="161">
        <f t="shared" si="19"/>
        <v>2713400</v>
      </c>
      <c r="F39" s="161">
        <f t="shared" si="19"/>
        <v>2713400</v>
      </c>
      <c r="G39" s="161">
        <f t="shared" si="19"/>
        <v>3202700</v>
      </c>
      <c r="H39" s="161">
        <f t="shared" si="19"/>
        <v>3202700</v>
      </c>
      <c r="I39" s="161">
        <f t="shared" si="19"/>
        <v>3202700</v>
      </c>
      <c r="J39" s="161">
        <f t="shared" si="19"/>
        <v>3202700</v>
      </c>
      <c r="K39" s="161">
        <f t="shared" si="19"/>
        <v>3202700</v>
      </c>
      <c r="L39" s="161">
        <f t="shared" si="19"/>
        <v>3202700</v>
      </c>
      <c r="M39" s="161">
        <f t="shared" si="19"/>
        <v>3202700</v>
      </c>
      <c r="N39" s="161">
        <f t="shared" si="19"/>
        <v>3202700</v>
      </c>
      <c r="O39" s="214"/>
      <c r="P39" s="154" t="s">
        <v>36</v>
      </c>
      <c r="Q39" s="142">
        <f t="shared" ref="Q39:AA39" si="20">Q49+Q52+Q55+Q58+Q61+Q64+Q67</f>
        <v>38</v>
      </c>
      <c r="R39" s="142">
        <f t="shared" si="20"/>
        <v>9</v>
      </c>
      <c r="S39" s="142">
        <f t="shared" si="20"/>
        <v>9</v>
      </c>
      <c r="T39" s="142">
        <f t="shared" si="20"/>
        <v>10</v>
      </c>
      <c r="U39" s="142">
        <f t="shared" si="20"/>
        <v>10</v>
      </c>
      <c r="V39" s="142">
        <f t="shared" si="20"/>
        <v>10</v>
      </c>
      <c r="W39" s="142">
        <f t="shared" si="20"/>
        <v>10</v>
      </c>
      <c r="X39" s="142">
        <f t="shared" si="20"/>
        <v>10</v>
      </c>
      <c r="Y39" s="142">
        <f t="shared" si="20"/>
        <v>10</v>
      </c>
      <c r="Z39" s="142">
        <f t="shared" si="20"/>
        <v>10</v>
      </c>
      <c r="AA39" s="142">
        <f t="shared" si="20"/>
        <v>10</v>
      </c>
      <c r="AB39" s="142">
        <f t="shared" si="18"/>
        <v>136</v>
      </c>
      <c r="AC39" s="3" t="e">
        <f>#REF!+D39+E39</f>
        <v>#REF!</v>
      </c>
      <c r="AD39" s="2"/>
      <c r="AG39" s="161"/>
    </row>
    <row r="40" spans="1:34" s="44" customFormat="1" ht="42" customHeight="1" x14ac:dyDescent="0.2">
      <c r="A40" s="199"/>
      <c r="B40" s="154" t="s">
        <v>15</v>
      </c>
      <c r="C40" s="161">
        <f>SUM(D40:N40)</f>
        <v>71173931.829999998</v>
      </c>
      <c r="D40" s="161">
        <f>D48+D51+D54+D57+D60+D63+D72+D75+D78+D81+D84+D87+D66+D69+D90+D93+D96+D99+D102</f>
        <v>28147252.57</v>
      </c>
      <c r="E40" s="161">
        <f t="shared" si="19"/>
        <v>3187755.13</v>
      </c>
      <c r="F40" s="161">
        <f t="shared" si="19"/>
        <v>3187755.13</v>
      </c>
      <c r="G40" s="161">
        <f t="shared" si="19"/>
        <v>4194278.35</v>
      </c>
      <c r="H40" s="161">
        <f t="shared" si="19"/>
        <v>4319588.1500000004</v>
      </c>
      <c r="I40" s="161">
        <f t="shared" si="19"/>
        <v>4435947.25</v>
      </c>
      <c r="J40" s="161">
        <f t="shared" si="19"/>
        <v>4547831</v>
      </c>
      <c r="K40" s="161">
        <f t="shared" si="19"/>
        <v>4650764.05</v>
      </c>
      <c r="L40" s="161">
        <f t="shared" si="19"/>
        <v>4744746.4000000004</v>
      </c>
      <c r="M40" s="161">
        <f t="shared" si="19"/>
        <v>4834253.4000000004</v>
      </c>
      <c r="N40" s="161">
        <f t="shared" si="19"/>
        <v>4923760.4000000004</v>
      </c>
      <c r="O40" s="207"/>
      <c r="P40" s="159" t="s">
        <v>37</v>
      </c>
      <c r="Q40" s="144">
        <v>5</v>
      </c>
      <c r="R40" s="144">
        <v>5</v>
      </c>
      <c r="S40" s="144">
        <v>5</v>
      </c>
      <c r="T40" s="144">
        <v>5</v>
      </c>
      <c r="U40" s="144">
        <v>5</v>
      </c>
      <c r="V40" s="144">
        <v>5</v>
      </c>
      <c r="W40" s="144">
        <v>5</v>
      </c>
      <c r="X40" s="144">
        <v>5</v>
      </c>
      <c r="Y40" s="144">
        <v>5</v>
      </c>
      <c r="Z40" s="144">
        <v>5</v>
      </c>
      <c r="AA40" s="144">
        <v>5</v>
      </c>
      <c r="AB40" s="144">
        <f t="shared" si="18"/>
        <v>55</v>
      </c>
      <c r="AC40" s="3" t="e">
        <f>#REF!+D40+E40</f>
        <v>#REF!</v>
      </c>
      <c r="AD40" s="2"/>
    </row>
    <row r="41" spans="1:34" s="44" customFormat="1" ht="158.25" hidden="1" customHeight="1" x14ac:dyDescent="0.2">
      <c r="A41" s="160"/>
      <c r="B41" s="158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20"/>
      <c r="O41" s="146"/>
      <c r="P41" s="159" t="s">
        <v>61</v>
      </c>
      <c r="Q41" s="144">
        <v>5</v>
      </c>
      <c r="R41" s="144">
        <v>5</v>
      </c>
      <c r="S41" s="144">
        <v>5</v>
      </c>
      <c r="T41" s="144">
        <v>5</v>
      </c>
      <c r="U41" s="144">
        <v>5</v>
      </c>
      <c r="V41" s="144">
        <v>5</v>
      </c>
      <c r="W41" s="144">
        <v>5</v>
      </c>
      <c r="X41" s="144">
        <v>5</v>
      </c>
      <c r="Y41" s="144">
        <v>5</v>
      </c>
      <c r="Z41" s="144">
        <v>5</v>
      </c>
      <c r="AA41" s="144">
        <v>5</v>
      </c>
      <c r="AB41" s="144">
        <f t="shared" si="18"/>
        <v>55</v>
      </c>
      <c r="AD41" s="2"/>
    </row>
    <row r="42" spans="1:34" s="44" customFormat="1" ht="96.75" hidden="1" customHeight="1" x14ac:dyDescent="0.2">
      <c r="A42" s="160"/>
      <c r="B42" s="158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20"/>
      <c r="O42" s="146"/>
      <c r="P42" s="154" t="s">
        <v>38</v>
      </c>
      <c r="Q42" s="10">
        <v>0.1</v>
      </c>
      <c r="R42" s="10">
        <v>0.1</v>
      </c>
      <c r="S42" s="10">
        <v>0.1</v>
      </c>
      <c r="T42" s="10">
        <v>0.1</v>
      </c>
      <c r="U42" s="10">
        <v>0.1</v>
      </c>
      <c r="V42" s="10">
        <v>0.1</v>
      </c>
      <c r="W42" s="10">
        <v>0.1</v>
      </c>
      <c r="X42" s="10">
        <v>0.1</v>
      </c>
      <c r="Y42" s="10">
        <v>0.1</v>
      </c>
      <c r="Z42" s="10">
        <v>0.1</v>
      </c>
      <c r="AA42" s="10">
        <v>0.1</v>
      </c>
      <c r="AB42" s="10">
        <f t="shared" si="18"/>
        <v>1.1000000000000001</v>
      </c>
      <c r="AD42" s="2"/>
    </row>
    <row r="43" spans="1:34" s="44" customFormat="1" ht="76.5" hidden="1" x14ac:dyDescent="0.2">
      <c r="A43" s="160"/>
      <c r="B43" s="158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20"/>
      <c r="O43" s="146"/>
      <c r="P43" s="145" t="s">
        <v>41</v>
      </c>
      <c r="Q43" s="142">
        <f t="shared" ref="Q43:AA43" si="21">Q70+Q73+Q76+Q79</f>
        <v>68</v>
      </c>
      <c r="R43" s="142">
        <f t="shared" si="21"/>
        <v>15</v>
      </c>
      <c r="S43" s="142">
        <f t="shared" si="21"/>
        <v>15</v>
      </c>
      <c r="T43" s="142">
        <f t="shared" si="21"/>
        <v>12</v>
      </c>
      <c r="U43" s="142">
        <f t="shared" si="21"/>
        <v>12</v>
      </c>
      <c r="V43" s="142">
        <f t="shared" si="21"/>
        <v>13</v>
      </c>
      <c r="W43" s="142">
        <f t="shared" si="21"/>
        <v>13</v>
      </c>
      <c r="X43" s="142">
        <f t="shared" si="21"/>
        <v>13</v>
      </c>
      <c r="Y43" s="142">
        <f t="shared" si="21"/>
        <v>14</v>
      </c>
      <c r="Z43" s="142">
        <f t="shared" si="21"/>
        <v>14</v>
      </c>
      <c r="AA43" s="142">
        <f t="shared" si="21"/>
        <v>14</v>
      </c>
      <c r="AB43" s="142">
        <f t="shared" si="18"/>
        <v>203</v>
      </c>
      <c r="AD43" s="2"/>
    </row>
    <row r="44" spans="1:34" s="44" customFormat="1" ht="106.5" hidden="1" customHeight="1" x14ac:dyDescent="0.2">
      <c r="A44" s="160"/>
      <c r="B44" s="158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20"/>
      <c r="O44" s="146"/>
      <c r="P44" s="145" t="s">
        <v>42</v>
      </c>
      <c r="Q44" s="142">
        <v>9</v>
      </c>
      <c r="R44" s="142">
        <v>9</v>
      </c>
      <c r="S44" s="142">
        <v>9</v>
      </c>
      <c r="T44" s="142">
        <v>9</v>
      </c>
      <c r="U44" s="142">
        <v>9</v>
      </c>
      <c r="V44" s="142">
        <v>9</v>
      </c>
      <c r="W44" s="142">
        <v>9</v>
      </c>
      <c r="X44" s="142">
        <v>9</v>
      </c>
      <c r="Y44" s="142">
        <v>9</v>
      </c>
      <c r="Z44" s="142">
        <v>9</v>
      </c>
      <c r="AA44" s="142">
        <v>9</v>
      </c>
      <c r="AB44" s="142">
        <f t="shared" si="18"/>
        <v>99</v>
      </c>
      <c r="AD44" s="2"/>
    </row>
    <row r="45" spans="1:34" s="44" customFormat="1" ht="63.75" hidden="1" customHeight="1" x14ac:dyDescent="0.2">
      <c r="A45" s="156"/>
      <c r="B45" s="159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21"/>
      <c r="O45" s="146"/>
      <c r="P45" s="147" t="s">
        <v>43</v>
      </c>
      <c r="Q45" s="149">
        <f t="shared" ref="Q45:AA45" si="22">Q82+Q85</f>
        <v>2</v>
      </c>
      <c r="R45" s="149">
        <f t="shared" si="22"/>
        <v>2</v>
      </c>
      <c r="S45" s="149">
        <f t="shared" si="22"/>
        <v>2</v>
      </c>
      <c r="T45" s="149">
        <f t="shared" si="22"/>
        <v>2</v>
      </c>
      <c r="U45" s="149">
        <f t="shared" si="22"/>
        <v>2</v>
      </c>
      <c r="V45" s="149">
        <f t="shared" si="22"/>
        <v>2</v>
      </c>
      <c r="W45" s="149">
        <f t="shared" si="22"/>
        <v>2</v>
      </c>
      <c r="X45" s="149">
        <f t="shared" si="22"/>
        <v>2</v>
      </c>
      <c r="Y45" s="149">
        <f t="shared" si="22"/>
        <v>2</v>
      </c>
      <c r="Z45" s="149">
        <f t="shared" si="22"/>
        <v>2</v>
      </c>
      <c r="AA45" s="149">
        <f t="shared" si="22"/>
        <v>2</v>
      </c>
      <c r="AB45" s="149">
        <f t="shared" si="18"/>
        <v>22</v>
      </c>
      <c r="AD45" s="2"/>
    </row>
    <row r="46" spans="1:34" s="44" customFormat="1" ht="104.25" customHeight="1" x14ac:dyDescent="0.2">
      <c r="A46" s="198" t="s">
        <v>137</v>
      </c>
      <c r="B46" s="154" t="s">
        <v>14</v>
      </c>
      <c r="C46" s="161">
        <f t="shared" ref="C46:C77" si="23">SUM(D46:N46)</f>
        <v>2577341.25</v>
      </c>
      <c r="D46" s="161">
        <f t="shared" ref="D46:N46" si="24">D47+D48</f>
        <v>693589.73</v>
      </c>
      <c r="E46" s="161">
        <f t="shared" si="24"/>
        <v>154102.56</v>
      </c>
      <c r="F46" s="161">
        <f t="shared" si="24"/>
        <v>154102.56</v>
      </c>
      <c r="G46" s="161">
        <f t="shared" si="24"/>
        <v>196943.3</v>
      </c>
      <c r="H46" s="161">
        <f t="shared" si="24"/>
        <v>196943.3</v>
      </c>
      <c r="I46" s="161">
        <f t="shared" si="24"/>
        <v>196943.3</v>
      </c>
      <c r="J46" s="161">
        <f t="shared" si="24"/>
        <v>196943.3</v>
      </c>
      <c r="K46" s="161">
        <f t="shared" si="24"/>
        <v>196943.3</v>
      </c>
      <c r="L46" s="161">
        <f t="shared" si="24"/>
        <v>196943.3</v>
      </c>
      <c r="M46" s="161">
        <f t="shared" si="24"/>
        <v>196943.3</v>
      </c>
      <c r="N46" s="161">
        <f t="shared" si="24"/>
        <v>196943.3</v>
      </c>
      <c r="O46" s="214"/>
      <c r="P46" s="145" t="s">
        <v>34</v>
      </c>
      <c r="Q46" s="142">
        <v>1</v>
      </c>
      <c r="R46" s="142">
        <v>1</v>
      </c>
      <c r="S46" s="142">
        <v>1</v>
      </c>
      <c r="T46" s="142">
        <v>1</v>
      </c>
      <c r="U46" s="142">
        <v>1</v>
      </c>
      <c r="V46" s="142">
        <v>1</v>
      </c>
      <c r="W46" s="142">
        <v>1</v>
      </c>
      <c r="X46" s="142">
        <v>1</v>
      </c>
      <c r="Y46" s="142">
        <v>1</v>
      </c>
      <c r="Z46" s="142">
        <v>1</v>
      </c>
      <c r="AA46" s="142">
        <v>1</v>
      </c>
      <c r="AB46" s="142">
        <f t="shared" si="18"/>
        <v>11</v>
      </c>
      <c r="AD46" s="2"/>
    </row>
    <row r="47" spans="1:34" s="44" customFormat="1" ht="73.5" customHeight="1" x14ac:dyDescent="0.2">
      <c r="A47" s="198"/>
      <c r="B47" s="154" t="s">
        <v>49</v>
      </c>
      <c r="C47" s="161">
        <f t="shared" si="23"/>
        <v>1556946.4</v>
      </c>
      <c r="D47" s="161">
        <v>541000</v>
      </c>
      <c r="E47" s="161">
        <v>120200</v>
      </c>
      <c r="F47" s="161">
        <v>120200</v>
      </c>
      <c r="G47" s="161">
        <v>96943.3</v>
      </c>
      <c r="H47" s="161">
        <v>96943.3</v>
      </c>
      <c r="I47" s="161">
        <v>96943.3</v>
      </c>
      <c r="J47" s="161">
        <v>96943.3</v>
      </c>
      <c r="K47" s="161">
        <v>96943.3</v>
      </c>
      <c r="L47" s="161">
        <v>96943.3</v>
      </c>
      <c r="M47" s="161">
        <v>96943.3</v>
      </c>
      <c r="N47" s="161">
        <v>96943.3</v>
      </c>
      <c r="O47" s="214"/>
      <c r="P47" s="145" t="s">
        <v>28</v>
      </c>
      <c r="Q47" s="142">
        <v>1</v>
      </c>
      <c r="R47" s="142">
        <v>1</v>
      </c>
      <c r="S47" s="142">
        <v>1</v>
      </c>
      <c r="T47" s="142">
        <v>1</v>
      </c>
      <c r="U47" s="142">
        <v>1</v>
      </c>
      <c r="V47" s="142">
        <v>1</v>
      </c>
      <c r="W47" s="142">
        <v>1</v>
      </c>
      <c r="X47" s="142">
        <v>1</v>
      </c>
      <c r="Y47" s="142">
        <v>1</v>
      </c>
      <c r="Z47" s="142">
        <v>1</v>
      </c>
      <c r="AA47" s="142">
        <v>1</v>
      </c>
      <c r="AB47" s="142">
        <f>AA47</f>
        <v>1</v>
      </c>
      <c r="AD47" s="2"/>
    </row>
    <row r="48" spans="1:34" s="44" customFormat="1" ht="47.25" customHeight="1" x14ac:dyDescent="0.2">
      <c r="A48" s="198"/>
      <c r="B48" s="154" t="s">
        <v>15</v>
      </c>
      <c r="C48" s="161">
        <f t="shared" si="23"/>
        <v>1020394.85</v>
      </c>
      <c r="D48" s="161">
        <v>152589.73000000001</v>
      </c>
      <c r="E48" s="161">
        <f t="shared" ref="E48:F48" si="25">(E47/78*100)-E47</f>
        <v>33902.559999999998</v>
      </c>
      <c r="F48" s="161">
        <f t="shared" si="25"/>
        <v>33902.559999999998</v>
      </c>
      <c r="G48" s="161">
        <v>100000</v>
      </c>
      <c r="H48" s="161">
        <v>100000</v>
      </c>
      <c r="I48" s="161">
        <v>100000</v>
      </c>
      <c r="J48" s="161">
        <v>100000</v>
      </c>
      <c r="K48" s="161">
        <v>100000</v>
      </c>
      <c r="L48" s="161">
        <v>100000</v>
      </c>
      <c r="M48" s="161">
        <v>100000</v>
      </c>
      <c r="N48" s="161">
        <v>100000</v>
      </c>
      <c r="O48" s="207"/>
      <c r="P48" s="145" t="s">
        <v>35</v>
      </c>
      <c r="Q48" s="142">
        <v>20</v>
      </c>
      <c r="R48" s="142">
        <v>20</v>
      </c>
      <c r="S48" s="142">
        <v>20</v>
      </c>
      <c r="T48" s="142">
        <v>20</v>
      </c>
      <c r="U48" s="142">
        <v>20</v>
      </c>
      <c r="V48" s="142">
        <v>20</v>
      </c>
      <c r="W48" s="142">
        <v>20</v>
      </c>
      <c r="X48" s="142">
        <v>20</v>
      </c>
      <c r="Y48" s="142">
        <v>20</v>
      </c>
      <c r="Z48" s="142">
        <v>20</v>
      </c>
      <c r="AA48" s="142">
        <v>20</v>
      </c>
      <c r="AB48" s="142">
        <f>AA48</f>
        <v>20</v>
      </c>
      <c r="AD48" s="2"/>
    </row>
    <row r="49" spans="1:30" s="44" customFormat="1" ht="31.5" customHeight="1" x14ac:dyDescent="0.2">
      <c r="A49" s="202" t="s">
        <v>140</v>
      </c>
      <c r="B49" s="154" t="s">
        <v>14</v>
      </c>
      <c r="C49" s="161">
        <f t="shared" si="23"/>
        <v>202554.64</v>
      </c>
      <c r="D49" s="161">
        <f t="shared" ref="D49:N49" si="26">D50+D51</f>
        <v>15000</v>
      </c>
      <c r="E49" s="161">
        <f t="shared" si="26"/>
        <v>15000</v>
      </c>
      <c r="F49" s="161">
        <f t="shared" si="26"/>
        <v>15000</v>
      </c>
      <c r="G49" s="161">
        <f t="shared" si="26"/>
        <v>19694.330000000002</v>
      </c>
      <c r="H49" s="161">
        <f t="shared" si="26"/>
        <v>19694.330000000002</v>
      </c>
      <c r="I49" s="161">
        <f t="shared" si="26"/>
        <v>19694.330000000002</v>
      </c>
      <c r="J49" s="161">
        <f t="shared" si="26"/>
        <v>19694.330000000002</v>
      </c>
      <c r="K49" s="161">
        <f t="shared" si="26"/>
        <v>19694.330000000002</v>
      </c>
      <c r="L49" s="161">
        <f t="shared" si="26"/>
        <v>19694.330000000002</v>
      </c>
      <c r="M49" s="161">
        <f t="shared" si="26"/>
        <v>19694.330000000002</v>
      </c>
      <c r="N49" s="161">
        <f t="shared" si="26"/>
        <v>19694.330000000002</v>
      </c>
      <c r="O49" s="157"/>
      <c r="P49" s="204" t="s">
        <v>40</v>
      </c>
      <c r="Q49" s="212">
        <v>1</v>
      </c>
      <c r="R49" s="212">
        <v>1</v>
      </c>
      <c r="S49" s="212">
        <v>1</v>
      </c>
      <c r="T49" s="212">
        <v>1</v>
      </c>
      <c r="U49" s="212">
        <v>1</v>
      </c>
      <c r="V49" s="212">
        <v>1</v>
      </c>
      <c r="W49" s="212">
        <v>1</v>
      </c>
      <c r="X49" s="212">
        <v>1</v>
      </c>
      <c r="Y49" s="212">
        <v>1</v>
      </c>
      <c r="Z49" s="212">
        <v>1</v>
      </c>
      <c r="AA49" s="212">
        <v>1</v>
      </c>
      <c r="AB49" s="212">
        <f>SUM(Q49:AA51)</f>
        <v>11</v>
      </c>
      <c r="AC49" s="23"/>
      <c r="AD49" s="2"/>
    </row>
    <row r="50" spans="1:30" s="44" customFormat="1" ht="96" customHeight="1" x14ac:dyDescent="0.2">
      <c r="A50" s="202"/>
      <c r="B50" s="154" t="s">
        <v>49</v>
      </c>
      <c r="C50" s="161">
        <f t="shared" si="23"/>
        <v>112654.64</v>
      </c>
      <c r="D50" s="161">
        <v>11700</v>
      </c>
      <c r="E50" s="161">
        <v>11700</v>
      </c>
      <c r="F50" s="161">
        <v>11700</v>
      </c>
      <c r="G50" s="161">
        <v>9694.33</v>
      </c>
      <c r="H50" s="161">
        <v>9694.33</v>
      </c>
      <c r="I50" s="161">
        <v>9694.33</v>
      </c>
      <c r="J50" s="161">
        <v>9694.33</v>
      </c>
      <c r="K50" s="161">
        <v>9694.33</v>
      </c>
      <c r="L50" s="161">
        <v>9694.33</v>
      </c>
      <c r="M50" s="161">
        <v>9694.33</v>
      </c>
      <c r="N50" s="161">
        <v>9694.33</v>
      </c>
      <c r="O50" s="158"/>
      <c r="P50" s="204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3"/>
      <c r="AD50" s="2"/>
    </row>
    <row r="51" spans="1:30" s="44" customFormat="1" ht="58.5" customHeight="1" x14ac:dyDescent="0.2">
      <c r="A51" s="202"/>
      <c r="B51" s="154" t="s">
        <v>15</v>
      </c>
      <c r="C51" s="161">
        <f t="shared" si="23"/>
        <v>89900</v>
      </c>
      <c r="D51" s="161">
        <f t="shared" ref="D51:F51" si="27">(D50/78*100)-D50</f>
        <v>3300</v>
      </c>
      <c r="E51" s="161">
        <f t="shared" si="27"/>
        <v>3300</v>
      </c>
      <c r="F51" s="161">
        <f t="shared" si="27"/>
        <v>3300</v>
      </c>
      <c r="G51" s="161">
        <v>10000</v>
      </c>
      <c r="H51" s="161">
        <v>10000</v>
      </c>
      <c r="I51" s="161">
        <v>10000</v>
      </c>
      <c r="J51" s="161">
        <v>10000</v>
      </c>
      <c r="K51" s="161">
        <v>10000</v>
      </c>
      <c r="L51" s="161">
        <v>10000</v>
      </c>
      <c r="M51" s="161">
        <v>10000</v>
      </c>
      <c r="N51" s="161">
        <v>10000</v>
      </c>
      <c r="O51" s="159"/>
      <c r="P51" s="205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3"/>
      <c r="AD51" s="2"/>
    </row>
    <row r="52" spans="1:30" s="44" customFormat="1" ht="35.25" customHeight="1" x14ac:dyDescent="0.2">
      <c r="A52" s="205" t="s">
        <v>141</v>
      </c>
      <c r="B52" s="159" t="s">
        <v>14</v>
      </c>
      <c r="C52" s="153">
        <f t="shared" si="23"/>
        <v>19598995.050000001</v>
      </c>
      <c r="D52" s="153">
        <f t="shared" ref="D52:N52" si="28">D53+D54</f>
        <v>4728842.3099999996</v>
      </c>
      <c r="E52" s="153">
        <f t="shared" si="28"/>
        <v>1308437.17</v>
      </c>
      <c r="F52" s="153">
        <f t="shared" si="28"/>
        <v>1308437.17</v>
      </c>
      <c r="G52" s="153">
        <f t="shared" si="28"/>
        <v>1531659.8</v>
      </c>
      <c r="H52" s="153">
        <f t="shared" si="28"/>
        <v>1531659.8</v>
      </c>
      <c r="I52" s="153">
        <f t="shared" si="28"/>
        <v>1531659.8</v>
      </c>
      <c r="J52" s="153">
        <f t="shared" si="28"/>
        <v>1531659.8</v>
      </c>
      <c r="K52" s="153">
        <f t="shared" si="28"/>
        <v>1531659.8</v>
      </c>
      <c r="L52" s="153">
        <f t="shared" si="28"/>
        <v>1531659.8</v>
      </c>
      <c r="M52" s="153">
        <f t="shared" si="28"/>
        <v>1531659.8</v>
      </c>
      <c r="N52" s="153">
        <f t="shared" si="28"/>
        <v>1531659.8</v>
      </c>
      <c r="O52" s="158"/>
      <c r="P52" s="203" t="s">
        <v>40</v>
      </c>
      <c r="Q52" s="210">
        <f t="shared" ref="Q52:AA52" si="29">(D52/300000)+1</f>
        <v>17</v>
      </c>
      <c r="R52" s="210">
        <f t="shared" si="29"/>
        <v>5</v>
      </c>
      <c r="S52" s="210">
        <f t="shared" si="29"/>
        <v>5</v>
      </c>
      <c r="T52" s="210">
        <f t="shared" si="29"/>
        <v>6</v>
      </c>
      <c r="U52" s="210">
        <f t="shared" si="29"/>
        <v>6</v>
      </c>
      <c r="V52" s="210">
        <f t="shared" si="29"/>
        <v>6</v>
      </c>
      <c r="W52" s="210">
        <f t="shared" si="29"/>
        <v>6</v>
      </c>
      <c r="X52" s="210">
        <f t="shared" si="29"/>
        <v>6</v>
      </c>
      <c r="Y52" s="210">
        <f t="shared" si="29"/>
        <v>6</v>
      </c>
      <c r="Z52" s="210">
        <f t="shared" si="29"/>
        <v>6</v>
      </c>
      <c r="AA52" s="210">
        <f t="shared" si="29"/>
        <v>6</v>
      </c>
      <c r="AB52" s="210">
        <f>SUM(Q52:AA54)</f>
        <v>75</v>
      </c>
      <c r="AC52" s="23"/>
      <c r="AD52" s="2"/>
    </row>
    <row r="53" spans="1:30" s="44" customFormat="1" ht="90" customHeight="1" x14ac:dyDescent="0.2">
      <c r="A53" s="202"/>
      <c r="B53" s="154" t="s">
        <v>49</v>
      </c>
      <c r="C53" s="161">
        <f t="shared" si="23"/>
        <v>5823278.4000000004</v>
      </c>
      <c r="D53" s="161">
        <v>390000</v>
      </c>
      <c r="E53" s="161">
        <v>390000</v>
      </c>
      <c r="F53" s="161">
        <v>390000</v>
      </c>
      <c r="G53" s="161">
        <v>581659.80000000005</v>
      </c>
      <c r="H53" s="161">
        <v>581659.80000000005</v>
      </c>
      <c r="I53" s="161">
        <v>581659.80000000005</v>
      </c>
      <c r="J53" s="161">
        <v>581659.80000000005</v>
      </c>
      <c r="K53" s="161">
        <v>581659.80000000005</v>
      </c>
      <c r="L53" s="161">
        <v>581659.80000000005</v>
      </c>
      <c r="M53" s="161">
        <v>581659.80000000005</v>
      </c>
      <c r="N53" s="161">
        <v>581659.80000000005</v>
      </c>
      <c r="O53" s="158"/>
      <c r="P53" s="204"/>
      <c r="Q53" s="210"/>
      <c r="R53" s="210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3"/>
      <c r="AD53" s="2"/>
    </row>
    <row r="54" spans="1:30" s="44" customFormat="1" ht="40.5" customHeight="1" x14ac:dyDescent="0.2">
      <c r="A54" s="202"/>
      <c r="B54" s="154" t="s">
        <v>15</v>
      </c>
      <c r="C54" s="161">
        <f t="shared" si="23"/>
        <v>13775716.65</v>
      </c>
      <c r="D54" s="161">
        <v>4338842.3099999996</v>
      </c>
      <c r="E54" s="161">
        <v>918437.17</v>
      </c>
      <c r="F54" s="161">
        <v>918437.17</v>
      </c>
      <c r="G54" s="161">
        <v>950000</v>
      </c>
      <c r="H54" s="161">
        <v>950000</v>
      </c>
      <c r="I54" s="161">
        <v>950000</v>
      </c>
      <c r="J54" s="161">
        <v>950000</v>
      </c>
      <c r="K54" s="161">
        <v>950000</v>
      </c>
      <c r="L54" s="161">
        <v>950000</v>
      </c>
      <c r="M54" s="161">
        <v>950000</v>
      </c>
      <c r="N54" s="161">
        <v>950000</v>
      </c>
      <c r="O54" s="158"/>
      <c r="P54" s="205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3"/>
      <c r="AD54" s="2"/>
    </row>
    <row r="55" spans="1:30" s="44" customFormat="1" ht="25.5" x14ac:dyDescent="0.2">
      <c r="A55" s="202" t="s">
        <v>143</v>
      </c>
      <c r="B55" s="154" t="s">
        <v>14</v>
      </c>
      <c r="C55" s="161">
        <f t="shared" si="23"/>
        <v>1018542.44</v>
      </c>
      <c r="D55" s="161">
        <f t="shared" ref="D55:N55" si="30">D56+D57</f>
        <v>76923.08</v>
      </c>
      <c r="E55" s="161">
        <f t="shared" si="30"/>
        <v>76923.08</v>
      </c>
      <c r="F55" s="161">
        <f t="shared" si="30"/>
        <v>76923.08</v>
      </c>
      <c r="G55" s="161">
        <f t="shared" si="30"/>
        <v>98471.65</v>
      </c>
      <c r="H55" s="161">
        <f t="shared" si="30"/>
        <v>98471.65</v>
      </c>
      <c r="I55" s="161">
        <f t="shared" si="30"/>
        <v>98471.65</v>
      </c>
      <c r="J55" s="161">
        <f t="shared" si="30"/>
        <v>98471.65</v>
      </c>
      <c r="K55" s="161">
        <f t="shared" si="30"/>
        <v>98471.65</v>
      </c>
      <c r="L55" s="161">
        <f t="shared" si="30"/>
        <v>98471.65</v>
      </c>
      <c r="M55" s="161">
        <f t="shared" si="30"/>
        <v>98471.65</v>
      </c>
      <c r="N55" s="161">
        <f t="shared" si="30"/>
        <v>98471.65</v>
      </c>
      <c r="O55" s="158"/>
      <c r="P55" s="203" t="s">
        <v>40</v>
      </c>
      <c r="Q55" s="210">
        <v>1</v>
      </c>
      <c r="R55" s="210">
        <v>1</v>
      </c>
      <c r="S55" s="210">
        <v>1</v>
      </c>
      <c r="T55" s="210">
        <v>1</v>
      </c>
      <c r="U55" s="210">
        <v>1</v>
      </c>
      <c r="V55" s="210">
        <v>1</v>
      </c>
      <c r="W55" s="210">
        <v>1</v>
      </c>
      <c r="X55" s="210">
        <v>1</v>
      </c>
      <c r="Y55" s="210">
        <v>1</v>
      </c>
      <c r="Z55" s="210">
        <v>1</v>
      </c>
      <c r="AA55" s="210">
        <v>1</v>
      </c>
      <c r="AB55" s="210">
        <f>SUM(Q55:AA57)</f>
        <v>11</v>
      </c>
      <c r="AC55" s="23"/>
      <c r="AD55" s="2"/>
    </row>
    <row r="56" spans="1:30" s="44" customFormat="1" ht="152.25" customHeight="1" x14ac:dyDescent="0.2">
      <c r="A56" s="202"/>
      <c r="B56" s="154" t="s">
        <v>49</v>
      </c>
      <c r="C56" s="161">
        <f t="shared" si="23"/>
        <v>567773.19999999995</v>
      </c>
      <c r="D56" s="161">
        <v>60000</v>
      </c>
      <c r="E56" s="161">
        <v>60000</v>
      </c>
      <c r="F56" s="161">
        <v>60000</v>
      </c>
      <c r="G56" s="161">
        <v>48471.65</v>
      </c>
      <c r="H56" s="161">
        <v>48471.65</v>
      </c>
      <c r="I56" s="161">
        <v>48471.65</v>
      </c>
      <c r="J56" s="161">
        <v>48471.65</v>
      </c>
      <c r="K56" s="161">
        <v>48471.65</v>
      </c>
      <c r="L56" s="161">
        <v>48471.65</v>
      </c>
      <c r="M56" s="161">
        <v>48471.65</v>
      </c>
      <c r="N56" s="161">
        <v>48471.65</v>
      </c>
      <c r="O56" s="158"/>
      <c r="P56" s="204"/>
      <c r="Q56" s="210"/>
      <c r="R56" s="210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3"/>
      <c r="AD56" s="2"/>
    </row>
    <row r="57" spans="1:30" s="44" customFormat="1" ht="86.25" customHeight="1" x14ac:dyDescent="0.2">
      <c r="A57" s="202"/>
      <c r="B57" s="154" t="s">
        <v>15</v>
      </c>
      <c r="C57" s="161">
        <f t="shared" si="23"/>
        <v>450769.24</v>
      </c>
      <c r="D57" s="161">
        <f t="shared" ref="D57:F57" si="31">(D56/78*100)-D56</f>
        <v>16923.080000000002</v>
      </c>
      <c r="E57" s="161">
        <f t="shared" si="31"/>
        <v>16923.080000000002</v>
      </c>
      <c r="F57" s="161">
        <f t="shared" si="31"/>
        <v>16923.080000000002</v>
      </c>
      <c r="G57" s="161">
        <v>50000</v>
      </c>
      <c r="H57" s="161">
        <v>50000</v>
      </c>
      <c r="I57" s="161">
        <v>50000</v>
      </c>
      <c r="J57" s="161">
        <v>50000</v>
      </c>
      <c r="K57" s="161">
        <v>50000</v>
      </c>
      <c r="L57" s="161">
        <v>50000</v>
      </c>
      <c r="M57" s="161">
        <v>50000</v>
      </c>
      <c r="N57" s="161">
        <v>50000</v>
      </c>
      <c r="O57" s="158"/>
      <c r="P57" s="205"/>
      <c r="Q57" s="210"/>
      <c r="R57" s="210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3"/>
      <c r="AD57" s="2"/>
    </row>
    <row r="58" spans="1:30" s="44" customFormat="1" ht="25.5" x14ac:dyDescent="0.2">
      <c r="A58" s="202" t="s">
        <v>148</v>
      </c>
      <c r="B58" s="154" t="s">
        <v>17</v>
      </c>
      <c r="C58" s="161">
        <f t="shared" si="23"/>
        <v>1018542.44</v>
      </c>
      <c r="D58" s="161">
        <f t="shared" ref="D58:N58" si="32">D59+D60</f>
        <v>76923.08</v>
      </c>
      <c r="E58" s="161">
        <f t="shared" si="32"/>
        <v>76923.08</v>
      </c>
      <c r="F58" s="161">
        <f t="shared" si="32"/>
        <v>76923.08</v>
      </c>
      <c r="G58" s="161">
        <f t="shared" si="32"/>
        <v>98471.65</v>
      </c>
      <c r="H58" s="161">
        <f t="shared" si="32"/>
        <v>98471.65</v>
      </c>
      <c r="I58" s="161">
        <f t="shared" si="32"/>
        <v>98471.65</v>
      </c>
      <c r="J58" s="161">
        <f t="shared" si="32"/>
        <v>98471.65</v>
      </c>
      <c r="K58" s="161">
        <f t="shared" si="32"/>
        <v>98471.65</v>
      </c>
      <c r="L58" s="161">
        <f t="shared" si="32"/>
        <v>98471.65</v>
      </c>
      <c r="M58" s="161">
        <f t="shared" si="32"/>
        <v>98471.65</v>
      </c>
      <c r="N58" s="161">
        <f t="shared" si="32"/>
        <v>98471.65</v>
      </c>
      <c r="O58" s="158"/>
      <c r="P58" s="203" t="s">
        <v>40</v>
      </c>
      <c r="Q58" s="200">
        <v>1</v>
      </c>
      <c r="R58" s="200">
        <v>1</v>
      </c>
      <c r="S58" s="200">
        <v>1</v>
      </c>
      <c r="T58" s="200">
        <v>1</v>
      </c>
      <c r="U58" s="200">
        <v>1</v>
      </c>
      <c r="V58" s="200">
        <v>1</v>
      </c>
      <c r="W58" s="200">
        <v>1</v>
      </c>
      <c r="X58" s="200">
        <v>1</v>
      </c>
      <c r="Y58" s="200">
        <v>1</v>
      </c>
      <c r="Z58" s="200">
        <v>1</v>
      </c>
      <c r="AA58" s="200">
        <v>1</v>
      </c>
      <c r="AB58" s="200">
        <f>SUM(Q58:AA60)</f>
        <v>11</v>
      </c>
      <c r="AD58" s="2"/>
    </row>
    <row r="59" spans="1:30" s="44" customFormat="1" ht="108.75" customHeight="1" x14ac:dyDescent="0.2">
      <c r="A59" s="202"/>
      <c r="B59" s="154" t="s">
        <v>49</v>
      </c>
      <c r="C59" s="161">
        <f t="shared" si="23"/>
        <v>567773.19999999995</v>
      </c>
      <c r="D59" s="161">
        <v>60000</v>
      </c>
      <c r="E59" s="161">
        <v>60000</v>
      </c>
      <c r="F59" s="161">
        <v>60000</v>
      </c>
      <c r="G59" s="161">
        <v>48471.65</v>
      </c>
      <c r="H59" s="161">
        <v>48471.65</v>
      </c>
      <c r="I59" s="161">
        <v>48471.65</v>
      </c>
      <c r="J59" s="161">
        <v>48471.65</v>
      </c>
      <c r="K59" s="161">
        <v>48471.65</v>
      </c>
      <c r="L59" s="161">
        <v>48471.65</v>
      </c>
      <c r="M59" s="161">
        <v>48471.65</v>
      </c>
      <c r="N59" s="161">
        <v>48471.65</v>
      </c>
      <c r="O59" s="158"/>
      <c r="P59" s="204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D59" s="2"/>
    </row>
    <row r="60" spans="1:30" s="44" customFormat="1" ht="64.5" customHeight="1" x14ac:dyDescent="0.2">
      <c r="A60" s="202"/>
      <c r="B60" s="154" t="s">
        <v>15</v>
      </c>
      <c r="C60" s="161">
        <f t="shared" si="23"/>
        <v>450769.24</v>
      </c>
      <c r="D60" s="161">
        <f t="shared" ref="D60:F60" si="33">(D59/78*100)-D59</f>
        <v>16923.080000000002</v>
      </c>
      <c r="E60" s="161">
        <f t="shared" si="33"/>
        <v>16923.080000000002</v>
      </c>
      <c r="F60" s="161">
        <f t="shared" si="33"/>
        <v>16923.080000000002</v>
      </c>
      <c r="G60" s="161">
        <v>50000</v>
      </c>
      <c r="H60" s="161">
        <v>50000</v>
      </c>
      <c r="I60" s="161">
        <v>50000</v>
      </c>
      <c r="J60" s="161">
        <v>50000</v>
      </c>
      <c r="K60" s="161">
        <v>50000</v>
      </c>
      <c r="L60" s="161">
        <v>50000</v>
      </c>
      <c r="M60" s="161">
        <v>50000</v>
      </c>
      <c r="N60" s="161">
        <v>50000</v>
      </c>
      <c r="O60" s="159"/>
      <c r="P60" s="205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D60" s="2"/>
    </row>
    <row r="61" spans="1:30" s="44" customFormat="1" ht="25.5" x14ac:dyDescent="0.2">
      <c r="A61" s="202" t="s">
        <v>147</v>
      </c>
      <c r="B61" s="154" t="s">
        <v>14</v>
      </c>
      <c r="C61" s="161">
        <f t="shared" si="23"/>
        <v>10060908.08</v>
      </c>
      <c r="D61" s="161">
        <f t="shared" ref="D61:N61" si="34">D62+D63</f>
        <v>760897.44</v>
      </c>
      <c r="E61" s="161">
        <f t="shared" si="34"/>
        <v>760897.44</v>
      </c>
      <c r="F61" s="161">
        <f t="shared" si="34"/>
        <v>760897.44</v>
      </c>
      <c r="G61" s="161">
        <f t="shared" si="34"/>
        <v>972276.97</v>
      </c>
      <c r="H61" s="161">
        <f t="shared" si="34"/>
        <v>972276.97</v>
      </c>
      <c r="I61" s="161">
        <f t="shared" si="34"/>
        <v>972276.97</v>
      </c>
      <c r="J61" s="161">
        <f t="shared" si="34"/>
        <v>972276.97</v>
      </c>
      <c r="K61" s="161">
        <f t="shared" si="34"/>
        <v>972276.97</v>
      </c>
      <c r="L61" s="161">
        <f t="shared" si="34"/>
        <v>972276.97</v>
      </c>
      <c r="M61" s="161">
        <f t="shared" si="34"/>
        <v>972276.97</v>
      </c>
      <c r="N61" s="161">
        <f t="shared" si="34"/>
        <v>972276.97</v>
      </c>
      <c r="O61" s="157"/>
      <c r="P61" s="202" t="s">
        <v>40</v>
      </c>
      <c r="Q61" s="209">
        <v>1</v>
      </c>
      <c r="R61" s="209">
        <v>1</v>
      </c>
      <c r="S61" s="209">
        <v>1</v>
      </c>
      <c r="T61" s="209">
        <v>1</v>
      </c>
      <c r="U61" s="209">
        <v>1</v>
      </c>
      <c r="V61" s="209">
        <v>1</v>
      </c>
      <c r="W61" s="209">
        <v>1</v>
      </c>
      <c r="X61" s="209">
        <v>1</v>
      </c>
      <c r="Y61" s="209">
        <v>1</v>
      </c>
      <c r="Z61" s="209">
        <v>1</v>
      </c>
      <c r="AA61" s="209">
        <v>1</v>
      </c>
      <c r="AB61" s="201">
        <f>SUM(Q61:AA62)</f>
        <v>11</v>
      </c>
      <c r="AD61" s="2"/>
    </row>
    <row r="62" spans="1:30" s="44" customFormat="1" ht="111.75" customHeight="1" x14ac:dyDescent="0.2">
      <c r="A62" s="202"/>
      <c r="B62" s="154" t="s">
        <v>49</v>
      </c>
      <c r="C62" s="161">
        <f t="shared" si="23"/>
        <v>5609246.1600000001</v>
      </c>
      <c r="D62" s="161">
        <v>593500</v>
      </c>
      <c r="E62" s="161">
        <v>593500</v>
      </c>
      <c r="F62" s="161">
        <v>593500</v>
      </c>
      <c r="G62" s="161">
        <v>478593.27</v>
      </c>
      <c r="H62" s="161">
        <v>478593.27</v>
      </c>
      <c r="I62" s="161">
        <v>478593.27</v>
      </c>
      <c r="J62" s="161">
        <v>478593.27</v>
      </c>
      <c r="K62" s="161">
        <v>478593.27</v>
      </c>
      <c r="L62" s="161">
        <v>478593.27</v>
      </c>
      <c r="M62" s="161">
        <v>478593.27</v>
      </c>
      <c r="N62" s="161">
        <v>478593.27</v>
      </c>
      <c r="O62" s="158"/>
      <c r="P62" s="202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200"/>
      <c r="AD62" s="2"/>
    </row>
    <row r="63" spans="1:30" s="44" customFormat="1" ht="71.25" customHeight="1" x14ac:dyDescent="0.2">
      <c r="A63" s="202"/>
      <c r="B63" s="154" t="s">
        <v>15</v>
      </c>
      <c r="C63" s="161">
        <f t="shared" si="23"/>
        <v>4451661.92</v>
      </c>
      <c r="D63" s="161">
        <f t="shared" ref="D63:F63" si="35">(D62/78*100)-D62</f>
        <v>167397.44</v>
      </c>
      <c r="E63" s="161">
        <f t="shared" si="35"/>
        <v>167397.44</v>
      </c>
      <c r="F63" s="161">
        <f t="shared" si="35"/>
        <v>167397.44</v>
      </c>
      <c r="G63" s="161">
        <v>493683.7</v>
      </c>
      <c r="H63" s="161">
        <v>493683.7</v>
      </c>
      <c r="I63" s="161">
        <v>493683.7</v>
      </c>
      <c r="J63" s="161">
        <v>493683.7</v>
      </c>
      <c r="K63" s="161">
        <v>493683.7</v>
      </c>
      <c r="L63" s="161">
        <v>493683.7</v>
      </c>
      <c r="M63" s="161">
        <v>493683.7</v>
      </c>
      <c r="N63" s="161">
        <v>493683.7</v>
      </c>
      <c r="O63" s="159"/>
      <c r="P63" s="154" t="s">
        <v>39</v>
      </c>
      <c r="Q63" s="142">
        <v>60</v>
      </c>
      <c r="R63" s="142">
        <v>60</v>
      </c>
      <c r="S63" s="142">
        <v>60</v>
      </c>
      <c r="T63" s="142">
        <v>60</v>
      </c>
      <c r="U63" s="142">
        <v>60</v>
      </c>
      <c r="V63" s="142">
        <v>60</v>
      </c>
      <c r="W63" s="142">
        <v>60</v>
      </c>
      <c r="X63" s="142">
        <v>60</v>
      </c>
      <c r="Y63" s="142">
        <v>60</v>
      </c>
      <c r="Z63" s="142">
        <v>60</v>
      </c>
      <c r="AA63" s="142">
        <v>60</v>
      </c>
      <c r="AB63" s="142">
        <f>SUM(Q63:AA63)</f>
        <v>660</v>
      </c>
      <c r="AD63" s="2"/>
    </row>
    <row r="64" spans="1:30" s="44" customFormat="1" ht="34.5" customHeight="1" x14ac:dyDescent="0.2">
      <c r="A64" s="202" t="s">
        <v>205</v>
      </c>
      <c r="B64" s="154" t="s">
        <v>14</v>
      </c>
      <c r="C64" s="161">
        <f t="shared" si="23"/>
        <v>700000</v>
      </c>
      <c r="D64" s="161">
        <f t="shared" ref="D64:N64" si="36">D65+D66</f>
        <v>700000</v>
      </c>
      <c r="E64" s="161">
        <f t="shared" si="36"/>
        <v>0</v>
      </c>
      <c r="F64" s="161">
        <f t="shared" si="36"/>
        <v>0</v>
      </c>
      <c r="G64" s="161">
        <f t="shared" si="36"/>
        <v>0</v>
      </c>
      <c r="H64" s="161">
        <f t="shared" si="36"/>
        <v>0</v>
      </c>
      <c r="I64" s="161">
        <f t="shared" si="36"/>
        <v>0</v>
      </c>
      <c r="J64" s="161">
        <f t="shared" si="36"/>
        <v>0</v>
      </c>
      <c r="K64" s="161">
        <f t="shared" si="36"/>
        <v>0</v>
      </c>
      <c r="L64" s="161">
        <f t="shared" si="36"/>
        <v>0</v>
      </c>
      <c r="M64" s="161">
        <f t="shared" si="36"/>
        <v>0</v>
      </c>
      <c r="N64" s="161">
        <f t="shared" si="36"/>
        <v>0</v>
      </c>
      <c r="O64" s="158"/>
      <c r="P64" s="204" t="s">
        <v>40</v>
      </c>
      <c r="Q64" s="201">
        <f>(D64/100000)</f>
        <v>7</v>
      </c>
      <c r="R64" s="201">
        <f>(E64/200000)</f>
        <v>0</v>
      </c>
      <c r="S64" s="201">
        <f>(F64/200000)</f>
        <v>0</v>
      </c>
      <c r="T64" s="201">
        <f t="shared" ref="T64:AA64" si="37">G64/200000</f>
        <v>0</v>
      </c>
      <c r="U64" s="201">
        <f t="shared" si="37"/>
        <v>0</v>
      </c>
      <c r="V64" s="201">
        <f t="shared" si="37"/>
        <v>0</v>
      </c>
      <c r="W64" s="201">
        <f t="shared" si="37"/>
        <v>0</v>
      </c>
      <c r="X64" s="201">
        <f t="shared" si="37"/>
        <v>0</v>
      </c>
      <c r="Y64" s="201">
        <f t="shared" si="37"/>
        <v>0</v>
      </c>
      <c r="Z64" s="201">
        <f t="shared" si="37"/>
        <v>0</v>
      </c>
      <c r="AA64" s="201">
        <f t="shared" si="37"/>
        <v>0</v>
      </c>
      <c r="AB64" s="201">
        <f>SUM(Q64:AA66)</f>
        <v>7</v>
      </c>
      <c r="AD64" s="2"/>
    </row>
    <row r="65" spans="1:30" s="44" customFormat="1" ht="63" customHeight="1" x14ac:dyDescent="0.2">
      <c r="A65" s="202"/>
      <c r="B65" s="154" t="s">
        <v>49</v>
      </c>
      <c r="C65" s="161">
        <f t="shared" si="23"/>
        <v>0</v>
      </c>
      <c r="D65" s="153">
        <v>0</v>
      </c>
      <c r="E65" s="153">
        <v>0</v>
      </c>
      <c r="F65" s="153">
        <v>0</v>
      </c>
      <c r="G65" s="153">
        <v>0</v>
      </c>
      <c r="H65" s="153">
        <v>0</v>
      </c>
      <c r="I65" s="153">
        <v>0</v>
      </c>
      <c r="J65" s="153">
        <v>0</v>
      </c>
      <c r="K65" s="153">
        <v>0</v>
      </c>
      <c r="L65" s="153">
        <v>0</v>
      </c>
      <c r="M65" s="153">
        <v>0</v>
      </c>
      <c r="N65" s="153">
        <v>0</v>
      </c>
      <c r="O65" s="158"/>
      <c r="P65" s="204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D65" s="2"/>
    </row>
    <row r="66" spans="1:30" s="44" customFormat="1" ht="81" customHeight="1" x14ac:dyDescent="0.2">
      <c r="A66" s="202"/>
      <c r="B66" s="154" t="s">
        <v>15</v>
      </c>
      <c r="C66" s="161">
        <f t="shared" si="23"/>
        <v>700000</v>
      </c>
      <c r="D66" s="153">
        <v>700000</v>
      </c>
      <c r="E66" s="153">
        <v>0</v>
      </c>
      <c r="F66" s="153">
        <v>0</v>
      </c>
      <c r="G66" s="153">
        <v>0</v>
      </c>
      <c r="H66" s="153">
        <v>0</v>
      </c>
      <c r="I66" s="153">
        <v>0</v>
      </c>
      <c r="J66" s="153">
        <v>0</v>
      </c>
      <c r="K66" s="153">
        <v>0</v>
      </c>
      <c r="L66" s="153">
        <v>0</v>
      </c>
      <c r="M66" s="153">
        <v>0</v>
      </c>
      <c r="N66" s="153">
        <v>0</v>
      </c>
      <c r="O66" s="158"/>
      <c r="P66" s="205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D66" s="2"/>
    </row>
    <row r="67" spans="1:30" s="44" customFormat="1" ht="39" customHeight="1" x14ac:dyDescent="0.2">
      <c r="A67" s="202" t="s">
        <v>206</v>
      </c>
      <c r="B67" s="154" t="s">
        <v>14</v>
      </c>
      <c r="C67" s="161">
        <f t="shared" si="23"/>
        <v>100000</v>
      </c>
      <c r="D67" s="161">
        <f t="shared" ref="D67:N67" si="38">D68+D69</f>
        <v>100000</v>
      </c>
      <c r="E67" s="161">
        <f t="shared" si="38"/>
        <v>0</v>
      </c>
      <c r="F67" s="161">
        <f t="shared" si="38"/>
        <v>0</v>
      </c>
      <c r="G67" s="161">
        <f t="shared" si="38"/>
        <v>0</v>
      </c>
      <c r="H67" s="161">
        <f t="shared" si="38"/>
        <v>0</v>
      </c>
      <c r="I67" s="161">
        <f t="shared" si="38"/>
        <v>0</v>
      </c>
      <c r="J67" s="161">
        <f t="shared" si="38"/>
        <v>0</v>
      </c>
      <c r="K67" s="161">
        <f t="shared" si="38"/>
        <v>0</v>
      </c>
      <c r="L67" s="161">
        <f t="shared" si="38"/>
        <v>0</v>
      </c>
      <c r="M67" s="161">
        <f t="shared" si="38"/>
        <v>0</v>
      </c>
      <c r="N67" s="161">
        <f t="shared" si="38"/>
        <v>0</v>
      </c>
      <c r="O67" s="158"/>
      <c r="P67" s="204" t="s">
        <v>40</v>
      </c>
      <c r="Q67" s="201">
        <f>(D67/10000)</f>
        <v>10</v>
      </c>
      <c r="R67" s="201">
        <f>(E67/200000)</f>
        <v>0</v>
      </c>
      <c r="S67" s="201">
        <f>(F67/200000)</f>
        <v>0</v>
      </c>
      <c r="T67" s="201">
        <f t="shared" ref="T67:AA67" si="39">G67/200000</f>
        <v>0</v>
      </c>
      <c r="U67" s="201">
        <f t="shared" si="39"/>
        <v>0</v>
      </c>
      <c r="V67" s="201">
        <f t="shared" si="39"/>
        <v>0</v>
      </c>
      <c r="W67" s="201">
        <f t="shared" si="39"/>
        <v>0</v>
      </c>
      <c r="X67" s="201">
        <f t="shared" si="39"/>
        <v>0</v>
      </c>
      <c r="Y67" s="201">
        <f t="shared" si="39"/>
        <v>0</v>
      </c>
      <c r="Z67" s="201">
        <f t="shared" si="39"/>
        <v>0</v>
      </c>
      <c r="AA67" s="201">
        <f t="shared" si="39"/>
        <v>0</v>
      </c>
      <c r="AB67" s="201">
        <f>SUM(Q67:AA69)</f>
        <v>10</v>
      </c>
      <c r="AD67" s="2"/>
    </row>
    <row r="68" spans="1:30" s="44" customFormat="1" ht="64.5" customHeight="1" x14ac:dyDescent="0.2">
      <c r="A68" s="202"/>
      <c r="B68" s="154" t="s">
        <v>49</v>
      </c>
      <c r="C68" s="161">
        <f t="shared" si="23"/>
        <v>0</v>
      </c>
      <c r="D68" s="153">
        <v>0</v>
      </c>
      <c r="E68" s="153">
        <v>0</v>
      </c>
      <c r="F68" s="153">
        <v>0</v>
      </c>
      <c r="G68" s="153">
        <v>0</v>
      </c>
      <c r="H68" s="153">
        <v>0</v>
      </c>
      <c r="I68" s="153">
        <v>0</v>
      </c>
      <c r="J68" s="153">
        <v>0</v>
      </c>
      <c r="K68" s="153">
        <v>0</v>
      </c>
      <c r="L68" s="153">
        <v>0</v>
      </c>
      <c r="M68" s="153">
        <v>0</v>
      </c>
      <c r="N68" s="153">
        <v>0</v>
      </c>
      <c r="O68" s="158"/>
      <c r="P68" s="204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D68" s="2"/>
    </row>
    <row r="69" spans="1:30" s="44" customFormat="1" ht="74.25" customHeight="1" x14ac:dyDescent="0.2">
      <c r="A69" s="202"/>
      <c r="B69" s="154" t="s">
        <v>15</v>
      </c>
      <c r="C69" s="161">
        <f t="shared" si="23"/>
        <v>100000</v>
      </c>
      <c r="D69" s="153">
        <v>100000</v>
      </c>
      <c r="E69" s="153">
        <v>0</v>
      </c>
      <c r="F69" s="153">
        <v>0</v>
      </c>
      <c r="G69" s="153">
        <v>0</v>
      </c>
      <c r="H69" s="153">
        <v>0</v>
      </c>
      <c r="I69" s="153">
        <v>0</v>
      </c>
      <c r="J69" s="153">
        <v>0</v>
      </c>
      <c r="K69" s="153">
        <v>0</v>
      </c>
      <c r="L69" s="153">
        <v>0</v>
      </c>
      <c r="M69" s="153">
        <v>0</v>
      </c>
      <c r="N69" s="153">
        <v>0</v>
      </c>
      <c r="O69" s="159"/>
      <c r="P69" s="205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D69" s="2"/>
    </row>
    <row r="70" spans="1:30" s="44" customFormat="1" ht="28.5" customHeight="1" x14ac:dyDescent="0.2">
      <c r="A70" s="205" t="s">
        <v>212</v>
      </c>
      <c r="B70" s="159" t="s">
        <v>14</v>
      </c>
      <c r="C70" s="153">
        <f t="shared" si="23"/>
        <v>18910108.68</v>
      </c>
      <c r="D70" s="153">
        <f t="shared" ref="D70:N70" si="40">D71+D72</f>
        <v>9775974.3599999994</v>
      </c>
      <c r="E70" s="153">
        <f t="shared" si="40"/>
        <v>1415974.36</v>
      </c>
      <c r="F70" s="153">
        <f t="shared" si="40"/>
        <v>1415974.36</v>
      </c>
      <c r="G70" s="153">
        <f t="shared" si="40"/>
        <v>787773.2</v>
      </c>
      <c r="H70" s="153">
        <f t="shared" si="40"/>
        <v>787773.2</v>
      </c>
      <c r="I70" s="153">
        <f t="shared" si="40"/>
        <v>787773.2</v>
      </c>
      <c r="J70" s="153">
        <f t="shared" si="40"/>
        <v>787773.2</v>
      </c>
      <c r="K70" s="153">
        <f t="shared" si="40"/>
        <v>787773.2</v>
      </c>
      <c r="L70" s="153">
        <f t="shared" si="40"/>
        <v>787773.2</v>
      </c>
      <c r="M70" s="153">
        <f t="shared" si="40"/>
        <v>787773.2</v>
      </c>
      <c r="N70" s="153">
        <f t="shared" si="40"/>
        <v>787773.2</v>
      </c>
      <c r="O70" s="158"/>
      <c r="P70" s="204" t="s">
        <v>40</v>
      </c>
      <c r="Q70" s="201">
        <f>(D70/200000)</f>
        <v>49</v>
      </c>
      <c r="R70" s="201">
        <f>(E70/200000)+1</f>
        <v>8</v>
      </c>
      <c r="S70" s="201">
        <f>(F70/200000)+1</f>
        <v>8</v>
      </c>
      <c r="T70" s="201">
        <f t="shared" ref="T70:AA70" si="41">G70/200000</f>
        <v>4</v>
      </c>
      <c r="U70" s="201">
        <f t="shared" si="41"/>
        <v>4</v>
      </c>
      <c r="V70" s="201">
        <f t="shared" si="41"/>
        <v>4</v>
      </c>
      <c r="W70" s="201">
        <f t="shared" si="41"/>
        <v>4</v>
      </c>
      <c r="X70" s="201">
        <f t="shared" si="41"/>
        <v>4</v>
      </c>
      <c r="Y70" s="201">
        <f t="shared" si="41"/>
        <v>4</v>
      </c>
      <c r="Z70" s="201">
        <f t="shared" si="41"/>
        <v>4</v>
      </c>
      <c r="AA70" s="201">
        <f t="shared" si="41"/>
        <v>4</v>
      </c>
      <c r="AB70" s="201">
        <f>SUM(Q70:AA72)</f>
        <v>97</v>
      </c>
      <c r="AD70" s="2"/>
    </row>
    <row r="71" spans="1:30" s="44" customFormat="1" ht="73.5" customHeight="1" x14ac:dyDescent="0.2">
      <c r="A71" s="202"/>
      <c r="B71" s="154" t="s">
        <v>49</v>
      </c>
      <c r="C71" s="161">
        <f t="shared" si="23"/>
        <v>4527185.5999999996</v>
      </c>
      <c r="D71" s="161">
        <v>475000</v>
      </c>
      <c r="E71" s="161">
        <v>475000</v>
      </c>
      <c r="F71" s="161">
        <v>475000</v>
      </c>
      <c r="G71" s="161">
        <v>387773.2</v>
      </c>
      <c r="H71" s="161">
        <v>387773.2</v>
      </c>
      <c r="I71" s="161">
        <v>387773.2</v>
      </c>
      <c r="J71" s="161">
        <v>387773.2</v>
      </c>
      <c r="K71" s="161">
        <v>387773.2</v>
      </c>
      <c r="L71" s="161">
        <v>387773.2</v>
      </c>
      <c r="M71" s="161">
        <v>387773.2</v>
      </c>
      <c r="N71" s="161">
        <v>387773.2</v>
      </c>
      <c r="O71" s="158"/>
      <c r="P71" s="204"/>
      <c r="Q71" s="200"/>
      <c r="R71" s="200"/>
      <c r="S71" s="200"/>
      <c r="T71" s="200"/>
      <c r="U71" s="200"/>
      <c r="V71" s="200"/>
      <c r="W71" s="200"/>
      <c r="X71" s="200"/>
      <c r="Y71" s="200"/>
      <c r="Z71" s="200"/>
      <c r="AA71" s="200"/>
      <c r="AB71" s="200"/>
      <c r="AD71" s="2"/>
    </row>
    <row r="72" spans="1:30" s="44" customFormat="1" ht="53.25" customHeight="1" x14ac:dyDescent="0.2">
      <c r="A72" s="202"/>
      <c r="B72" s="154" t="s">
        <v>15</v>
      </c>
      <c r="C72" s="161">
        <f t="shared" si="23"/>
        <v>14382923.08</v>
      </c>
      <c r="D72" s="161">
        <v>9300974.3599999994</v>
      </c>
      <c r="E72" s="161">
        <v>940974.36</v>
      </c>
      <c r="F72" s="161">
        <v>940974.36</v>
      </c>
      <c r="G72" s="161">
        <v>400000</v>
      </c>
      <c r="H72" s="161">
        <v>400000</v>
      </c>
      <c r="I72" s="161">
        <v>400000</v>
      </c>
      <c r="J72" s="161">
        <v>400000</v>
      </c>
      <c r="K72" s="161">
        <v>400000</v>
      </c>
      <c r="L72" s="161">
        <v>400000</v>
      </c>
      <c r="M72" s="161">
        <v>400000</v>
      </c>
      <c r="N72" s="161">
        <v>400000</v>
      </c>
      <c r="O72" s="158"/>
      <c r="P72" s="205"/>
      <c r="Q72" s="200"/>
      <c r="R72" s="200"/>
      <c r="S72" s="200"/>
      <c r="T72" s="200"/>
      <c r="U72" s="200"/>
      <c r="V72" s="200"/>
      <c r="W72" s="200"/>
      <c r="X72" s="200"/>
      <c r="Y72" s="200"/>
      <c r="Z72" s="200"/>
      <c r="AA72" s="200"/>
      <c r="AB72" s="200"/>
      <c r="AD72" s="2"/>
    </row>
    <row r="73" spans="1:30" s="44" customFormat="1" ht="30" customHeight="1" x14ac:dyDescent="0.2">
      <c r="A73" s="202" t="s">
        <v>195</v>
      </c>
      <c r="B73" s="154" t="s">
        <v>14</v>
      </c>
      <c r="C73" s="161">
        <f t="shared" si="23"/>
        <v>24216382.93</v>
      </c>
      <c r="D73" s="161">
        <f t="shared" ref="D73:N73" si="42">D74+D75</f>
        <v>4727405.13</v>
      </c>
      <c r="E73" s="161">
        <f t="shared" si="42"/>
        <v>1307000</v>
      </c>
      <c r="F73" s="161">
        <f t="shared" si="42"/>
        <v>1307000</v>
      </c>
      <c r="G73" s="161">
        <f t="shared" si="42"/>
        <v>1722254.45</v>
      </c>
      <c r="H73" s="161">
        <f t="shared" si="42"/>
        <v>1847564.25</v>
      </c>
      <c r="I73" s="161">
        <f t="shared" si="42"/>
        <v>1963923.35</v>
      </c>
      <c r="J73" s="161">
        <f t="shared" si="42"/>
        <v>2075807.1</v>
      </c>
      <c r="K73" s="161">
        <f t="shared" si="42"/>
        <v>2178740.15</v>
      </c>
      <c r="L73" s="161">
        <f t="shared" si="42"/>
        <v>2272722.5</v>
      </c>
      <c r="M73" s="161">
        <f t="shared" si="42"/>
        <v>2362229.5</v>
      </c>
      <c r="N73" s="161">
        <f t="shared" si="42"/>
        <v>2451736.5</v>
      </c>
      <c r="O73" s="158"/>
      <c r="P73" s="203" t="s">
        <v>40</v>
      </c>
      <c r="Q73" s="200">
        <f>(D73/300000)+1</f>
        <v>17</v>
      </c>
      <c r="R73" s="200">
        <f>(E73/300000)+1</f>
        <v>5</v>
      </c>
      <c r="S73" s="200">
        <f>(F73/300000)+1</f>
        <v>5</v>
      </c>
      <c r="T73" s="200">
        <f t="shared" ref="T73:AA73" si="43">G73/300000</f>
        <v>6</v>
      </c>
      <c r="U73" s="200">
        <f t="shared" si="43"/>
        <v>6</v>
      </c>
      <c r="V73" s="200">
        <f t="shared" si="43"/>
        <v>7</v>
      </c>
      <c r="W73" s="200">
        <f t="shared" si="43"/>
        <v>7</v>
      </c>
      <c r="X73" s="200">
        <f t="shared" si="43"/>
        <v>7</v>
      </c>
      <c r="Y73" s="200">
        <f t="shared" si="43"/>
        <v>8</v>
      </c>
      <c r="Z73" s="200">
        <f t="shared" si="43"/>
        <v>8</v>
      </c>
      <c r="AA73" s="200">
        <f t="shared" si="43"/>
        <v>8</v>
      </c>
      <c r="AB73" s="200">
        <f>SUM(Q73:AA75)</f>
        <v>84</v>
      </c>
      <c r="AD73" s="2"/>
    </row>
    <row r="74" spans="1:30" s="44" customFormat="1" ht="86.25" customHeight="1" x14ac:dyDescent="0.2">
      <c r="A74" s="202"/>
      <c r="B74" s="154" t="s">
        <v>49</v>
      </c>
      <c r="C74" s="161">
        <f t="shared" si="23"/>
        <v>5823278.4000000004</v>
      </c>
      <c r="D74" s="161">
        <v>390000</v>
      </c>
      <c r="E74" s="161">
        <v>390000</v>
      </c>
      <c r="F74" s="161">
        <v>390000</v>
      </c>
      <c r="G74" s="161">
        <v>581659.80000000005</v>
      </c>
      <c r="H74" s="161">
        <v>581659.80000000005</v>
      </c>
      <c r="I74" s="161">
        <v>581659.80000000005</v>
      </c>
      <c r="J74" s="161">
        <v>581659.80000000005</v>
      </c>
      <c r="K74" s="161">
        <v>581659.80000000005</v>
      </c>
      <c r="L74" s="161">
        <v>581659.80000000005</v>
      </c>
      <c r="M74" s="161">
        <v>581659.80000000005</v>
      </c>
      <c r="N74" s="161">
        <v>581659.80000000005</v>
      </c>
      <c r="O74" s="158"/>
      <c r="P74" s="204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D74" s="2"/>
    </row>
    <row r="75" spans="1:30" s="44" customFormat="1" ht="95.25" customHeight="1" x14ac:dyDescent="0.2">
      <c r="A75" s="202"/>
      <c r="B75" s="154" t="s">
        <v>15</v>
      </c>
      <c r="C75" s="161">
        <f t="shared" si="23"/>
        <v>18393104.530000001</v>
      </c>
      <c r="D75" s="161">
        <v>4337405.13</v>
      </c>
      <c r="E75" s="161">
        <v>917000</v>
      </c>
      <c r="F75" s="161">
        <v>917000</v>
      </c>
      <c r="G75" s="161">
        <v>1140594.6499999999</v>
      </c>
      <c r="H75" s="161">
        <v>1265904.45</v>
      </c>
      <c r="I75" s="161">
        <v>1382263.55</v>
      </c>
      <c r="J75" s="161">
        <v>1494147.3</v>
      </c>
      <c r="K75" s="161">
        <v>1597080.35</v>
      </c>
      <c r="L75" s="161">
        <v>1691062.7</v>
      </c>
      <c r="M75" s="161">
        <v>1780569.7</v>
      </c>
      <c r="N75" s="161">
        <v>1870076.7</v>
      </c>
      <c r="O75" s="158"/>
      <c r="P75" s="205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D75" s="2"/>
    </row>
    <row r="76" spans="1:30" s="44" customFormat="1" ht="30.75" customHeight="1" x14ac:dyDescent="0.2">
      <c r="A76" s="202" t="s">
        <v>196</v>
      </c>
      <c r="B76" s="154" t="s">
        <v>14</v>
      </c>
      <c r="C76" s="161">
        <f t="shared" si="23"/>
        <v>1018542.44</v>
      </c>
      <c r="D76" s="161">
        <f t="shared" ref="D76:N76" si="44">D77+D78</f>
        <v>76923.08</v>
      </c>
      <c r="E76" s="161">
        <f t="shared" si="44"/>
        <v>76923.08</v>
      </c>
      <c r="F76" s="161">
        <f t="shared" si="44"/>
        <v>76923.08</v>
      </c>
      <c r="G76" s="161">
        <f t="shared" si="44"/>
        <v>98471.65</v>
      </c>
      <c r="H76" s="161">
        <f t="shared" si="44"/>
        <v>98471.65</v>
      </c>
      <c r="I76" s="161">
        <f t="shared" si="44"/>
        <v>98471.65</v>
      </c>
      <c r="J76" s="161">
        <f t="shared" si="44"/>
        <v>98471.65</v>
      </c>
      <c r="K76" s="161">
        <f t="shared" si="44"/>
        <v>98471.65</v>
      </c>
      <c r="L76" s="161">
        <f t="shared" si="44"/>
        <v>98471.65</v>
      </c>
      <c r="M76" s="161">
        <f t="shared" si="44"/>
        <v>98471.65</v>
      </c>
      <c r="N76" s="161">
        <f t="shared" si="44"/>
        <v>98471.65</v>
      </c>
      <c r="O76" s="158"/>
      <c r="P76" s="203" t="s">
        <v>40</v>
      </c>
      <c r="Q76" s="200">
        <v>1</v>
      </c>
      <c r="R76" s="200">
        <v>1</v>
      </c>
      <c r="S76" s="200">
        <v>1</v>
      </c>
      <c r="T76" s="200">
        <v>1</v>
      </c>
      <c r="U76" s="200">
        <v>1</v>
      </c>
      <c r="V76" s="200">
        <v>1</v>
      </c>
      <c r="W76" s="200">
        <v>1</v>
      </c>
      <c r="X76" s="200">
        <v>1</v>
      </c>
      <c r="Y76" s="200">
        <v>1</v>
      </c>
      <c r="Z76" s="200">
        <v>1</v>
      </c>
      <c r="AA76" s="200">
        <v>1</v>
      </c>
      <c r="AB76" s="200">
        <f>SUM(Q76:AA78)</f>
        <v>11</v>
      </c>
      <c r="AD76" s="2"/>
    </row>
    <row r="77" spans="1:30" s="44" customFormat="1" ht="126" customHeight="1" x14ac:dyDescent="0.2">
      <c r="A77" s="202"/>
      <c r="B77" s="154" t="s">
        <v>49</v>
      </c>
      <c r="C77" s="161">
        <f t="shared" si="23"/>
        <v>567773.19999999995</v>
      </c>
      <c r="D77" s="161">
        <v>60000</v>
      </c>
      <c r="E77" s="161">
        <v>60000</v>
      </c>
      <c r="F77" s="161">
        <v>60000</v>
      </c>
      <c r="G77" s="161">
        <v>48471.65</v>
      </c>
      <c r="H77" s="161">
        <v>48471.65</v>
      </c>
      <c r="I77" s="161">
        <v>48471.65</v>
      </c>
      <c r="J77" s="161">
        <v>48471.65</v>
      </c>
      <c r="K77" s="161">
        <v>48471.65</v>
      </c>
      <c r="L77" s="161">
        <v>48471.65</v>
      </c>
      <c r="M77" s="161">
        <v>48471.65</v>
      </c>
      <c r="N77" s="161">
        <v>48471.65</v>
      </c>
      <c r="O77" s="158"/>
      <c r="P77" s="204"/>
      <c r="Q77" s="200"/>
      <c r="R77" s="200"/>
      <c r="S77" s="200"/>
      <c r="T77" s="200"/>
      <c r="U77" s="200"/>
      <c r="V77" s="200"/>
      <c r="W77" s="200"/>
      <c r="X77" s="200"/>
      <c r="Y77" s="200"/>
      <c r="Z77" s="200"/>
      <c r="AA77" s="200"/>
      <c r="AB77" s="200"/>
      <c r="AD77" s="2"/>
    </row>
    <row r="78" spans="1:30" s="44" customFormat="1" ht="147" customHeight="1" x14ac:dyDescent="0.2">
      <c r="A78" s="202"/>
      <c r="B78" s="154" t="s">
        <v>15</v>
      </c>
      <c r="C78" s="161">
        <f t="shared" ref="C78:C102" si="45">SUM(D78:N78)</f>
        <v>450769.24</v>
      </c>
      <c r="D78" s="161">
        <f t="shared" ref="D78:F78" si="46">(D77/78*100)-D77</f>
        <v>16923.080000000002</v>
      </c>
      <c r="E78" s="161">
        <f t="shared" si="46"/>
        <v>16923.080000000002</v>
      </c>
      <c r="F78" s="161">
        <f t="shared" si="46"/>
        <v>16923.080000000002</v>
      </c>
      <c r="G78" s="161">
        <v>50000</v>
      </c>
      <c r="H78" s="161">
        <v>50000</v>
      </c>
      <c r="I78" s="161">
        <v>50000</v>
      </c>
      <c r="J78" s="161">
        <v>50000</v>
      </c>
      <c r="K78" s="161">
        <v>50000</v>
      </c>
      <c r="L78" s="161">
        <v>50000</v>
      </c>
      <c r="M78" s="161">
        <v>50000</v>
      </c>
      <c r="N78" s="161">
        <v>50000</v>
      </c>
      <c r="O78" s="158"/>
      <c r="P78" s="205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D78" s="2"/>
    </row>
    <row r="79" spans="1:30" s="44" customFormat="1" ht="31.5" customHeight="1" x14ac:dyDescent="0.2">
      <c r="A79" s="202" t="s">
        <v>197</v>
      </c>
      <c r="B79" s="154" t="s">
        <v>14</v>
      </c>
      <c r="C79" s="161">
        <f t="shared" si="45"/>
        <v>853157.81</v>
      </c>
      <c r="D79" s="161">
        <f t="shared" ref="D79:N79" si="47">D80+D81</f>
        <v>21794.87</v>
      </c>
      <c r="E79" s="161">
        <f t="shared" si="47"/>
        <v>21794.87</v>
      </c>
      <c r="F79" s="161">
        <f t="shared" si="47"/>
        <v>21794.87</v>
      </c>
      <c r="G79" s="161">
        <f t="shared" si="47"/>
        <v>98471.65</v>
      </c>
      <c r="H79" s="161">
        <f t="shared" si="47"/>
        <v>98471.65</v>
      </c>
      <c r="I79" s="161">
        <f t="shared" si="47"/>
        <v>98471.65</v>
      </c>
      <c r="J79" s="161">
        <f t="shared" si="47"/>
        <v>98471.65</v>
      </c>
      <c r="K79" s="161">
        <f t="shared" si="47"/>
        <v>98471.65</v>
      </c>
      <c r="L79" s="161">
        <f t="shared" si="47"/>
        <v>98471.65</v>
      </c>
      <c r="M79" s="161">
        <f t="shared" si="47"/>
        <v>98471.65</v>
      </c>
      <c r="N79" s="161">
        <f t="shared" si="47"/>
        <v>98471.65</v>
      </c>
      <c r="O79" s="158"/>
      <c r="P79" s="203" t="s">
        <v>40</v>
      </c>
      <c r="Q79" s="200">
        <v>1</v>
      </c>
      <c r="R79" s="200">
        <v>1</v>
      </c>
      <c r="S79" s="200">
        <v>1</v>
      </c>
      <c r="T79" s="200">
        <v>1</v>
      </c>
      <c r="U79" s="200">
        <v>1</v>
      </c>
      <c r="V79" s="200">
        <v>1</v>
      </c>
      <c r="W79" s="200">
        <v>1</v>
      </c>
      <c r="X79" s="200">
        <v>1</v>
      </c>
      <c r="Y79" s="200">
        <v>1</v>
      </c>
      <c r="Z79" s="200">
        <v>1</v>
      </c>
      <c r="AA79" s="200">
        <v>1</v>
      </c>
      <c r="AB79" s="200">
        <f>SUM(Q79:AA81)</f>
        <v>11</v>
      </c>
      <c r="AD79" s="2"/>
    </row>
    <row r="80" spans="1:30" s="44" customFormat="1" ht="72" customHeight="1" x14ac:dyDescent="0.2">
      <c r="A80" s="202"/>
      <c r="B80" s="154" t="s">
        <v>49</v>
      </c>
      <c r="C80" s="161">
        <f t="shared" si="45"/>
        <v>438773.2</v>
      </c>
      <c r="D80" s="161">
        <v>17000</v>
      </c>
      <c r="E80" s="161">
        <v>17000</v>
      </c>
      <c r="F80" s="161">
        <v>17000</v>
      </c>
      <c r="G80" s="161">
        <v>48471.65</v>
      </c>
      <c r="H80" s="161">
        <v>48471.65</v>
      </c>
      <c r="I80" s="161">
        <v>48471.65</v>
      </c>
      <c r="J80" s="161">
        <v>48471.65</v>
      </c>
      <c r="K80" s="161">
        <v>48471.65</v>
      </c>
      <c r="L80" s="161">
        <v>48471.65</v>
      </c>
      <c r="M80" s="161">
        <v>48471.65</v>
      </c>
      <c r="N80" s="161">
        <v>48471.65</v>
      </c>
      <c r="O80" s="158"/>
      <c r="P80" s="204"/>
      <c r="Q80" s="200"/>
      <c r="R80" s="200"/>
      <c r="S80" s="200"/>
      <c r="T80" s="200"/>
      <c r="U80" s="200"/>
      <c r="V80" s="200"/>
      <c r="W80" s="200"/>
      <c r="X80" s="200"/>
      <c r="Y80" s="200"/>
      <c r="Z80" s="200"/>
      <c r="AA80" s="200"/>
      <c r="AB80" s="200"/>
      <c r="AD80" s="2"/>
    </row>
    <row r="81" spans="1:30" s="44" customFormat="1" ht="72" customHeight="1" x14ac:dyDescent="0.2">
      <c r="A81" s="202"/>
      <c r="B81" s="154" t="s">
        <v>15</v>
      </c>
      <c r="C81" s="161">
        <f t="shared" si="45"/>
        <v>414384.61</v>
      </c>
      <c r="D81" s="161">
        <f t="shared" ref="D81:F81" si="48">(D80/78*100)-D80</f>
        <v>4794.87</v>
      </c>
      <c r="E81" s="161">
        <f t="shared" si="48"/>
        <v>4794.87</v>
      </c>
      <c r="F81" s="161">
        <f t="shared" si="48"/>
        <v>4794.87</v>
      </c>
      <c r="G81" s="161">
        <v>50000</v>
      </c>
      <c r="H81" s="161">
        <v>50000</v>
      </c>
      <c r="I81" s="161">
        <v>50000</v>
      </c>
      <c r="J81" s="161">
        <v>50000</v>
      </c>
      <c r="K81" s="161">
        <v>50000</v>
      </c>
      <c r="L81" s="161">
        <v>50000</v>
      </c>
      <c r="M81" s="161">
        <v>50000</v>
      </c>
      <c r="N81" s="161">
        <v>50000</v>
      </c>
      <c r="O81" s="159"/>
      <c r="P81" s="205"/>
      <c r="Q81" s="200"/>
      <c r="R81" s="200"/>
      <c r="S81" s="200"/>
      <c r="T81" s="200"/>
      <c r="U81" s="200"/>
      <c r="V81" s="200"/>
      <c r="W81" s="200"/>
      <c r="X81" s="200"/>
      <c r="Y81" s="200"/>
      <c r="Z81" s="200"/>
      <c r="AA81" s="200"/>
      <c r="AB81" s="200"/>
      <c r="AD81" s="2"/>
    </row>
    <row r="82" spans="1:30" s="44" customFormat="1" ht="25.5" x14ac:dyDescent="0.2">
      <c r="A82" s="202" t="s">
        <v>161</v>
      </c>
      <c r="B82" s="154" t="s">
        <v>14</v>
      </c>
      <c r="C82" s="161">
        <f t="shared" si="45"/>
        <v>8113035.7199999997</v>
      </c>
      <c r="D82" s="161">
        <f t="shared" ref="D82:N82" si="49">D83+D84</f>
        <v>341025.64</v>
      </c>
      <c r="E82" s="161">
        <f t="shared" si="49"/>
        <v>341025.64</v>
      </c>
      <c r="F82" s="161">
        <f t="shared" si="49"/>
        <v>341025.64</v>
      </c>
      <c r="G82" s="161">
        <f t="shared" si="49"/>
        <v>886244.85</v>
      </c>
      <c r="H82" s="161">
        <f t="shared" si="49"/>
        <v>886244.85</v>
      </c>
      <c r="I82" s="161">
        <f t="shared" si="49"/>
        <v>886244.85</v>
      </c>
      <c r="J82" s="161">
        <f t="shared" si="49"/>
        <v>886244.85</v>
      </c>
      <c r="K82" s="161">
        <f t="shared" si="49"/>
        <v>886244.85</v>
      </c>
      <c r="L82" s="161">
        <f t="shared" si="49"/>
        <v>886244.85</v>
      </c>
      <c r="M82" s="161">
        <f t="shared" si="49"/>
        <v>886244.85</v>
      </c>
      <c r="N82" s="161">
        <f t="shared" si="49"/>
        <v>886244.85</v>
      </c>
      <c r="O82" s="157"/>
      <c r="P82" s="202" t="s">
        <v>44</v>
      </c>
      <c r="Q82" s="201">
        <v>1</v>
      </c>
      <c r="R82" s="201">
        <v>1</v>
      </c>
      <c r="S82" s="201">
        <v>1</v>
      </c>
      <c r="T82" s="201">
        <v>1</v>
      </c>
      <c r="U82" s="201">
        <v>1</v>
      </c>
      <c r="V82" s="201">
        <v>1</v>
      </c>
      <c r="W82" s="201">
        <v>1</v>
      </c>
      <c r="X82" s="201">
        <v>1</v>
      </c>
      <c r="Y82" s="201">
        <v>1</v>
      </c>
      <c r="Z82" s="201">
        <v>1</v>
      </c>
      <c r="AA82" s="201">
        <v>1</v>
      </c>
      <c r="AB82" s="206">
        <f>SUM(Q82:AA82)</f>
        <v>11</v>
      </c>
      <c r="AD82" s="2"/>
    </row>
    <row r="83" spans="1:30" s="44" customFormat="1" ht="63.75" x14ac:dyDescent="0.2">
      <c r="A83" s="202"/>
      <c r="B83" s="154" t="s">
        <v>49</v>
      </c>
      <c r="C83" s="161">
        <f t="shared" si="45"/>
        <v>4287958.8</v>
      </c>
      <c r="D83" s="161">
        <v>266000</v>
      </c>
      <c r="E83" s="161">
        <v>266000</v>
      </c>
      <c r="F83" s="161">
        <v>266000</v>
      </c>
      <c r="G83" s="161">
        <v>436244.85</v>
      </c>
      <c r="H83" s="161">
        <v>436244.85</v>
      </c>
      <c r="I83" s="161">
        <v>436244.85</v>
      </c>
      <c r="J83" s="161">
        <v>436244.85</v>
      </c>
      <c r="K83" s="161">
        <v>436244.85</v>
      </c>
      <c r="L83" s="161">
        <v>436244.85</v>
      </c>
      <c r="M83" s="161">
        <v>436244.85</v>
      </c>
      <c r="N83" s="161">
        <v>436244.85</v>
      </c>
      <c r="O83" s="158"/>
      <c r="P83" s="202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7"/>
      <c r="AD83" s="2"/>
    </row>
    <row r="84" spans="1:30" s="44" customFormat="1" ht="140.25" x14ac:dyDescent="0.2">
      <c r="A84" s="202"/>
      <c r="B84" s="154" t="s">
        <v>15</v>
      </c>
      <c r="C84" s="161">
        <f t="shared" si="45"/>
        <v>3825076.92</v>
      </c>
      <c r="D84" s="161">
        <f t="shared" ref="D84:F84" si="50">(D83/78*100)-D83</f>
        <v>75025.64</v>
      </c>
      <c r="E84" s="161">
        <f t="shared" si="50"/>
        <v>75025.64</v>
      </c>
      <c r="F84" s="161">
        <f t="shared" si="50"/>
        <v>75025.64</v>
      </c>
      <c r="G84" s="161">
        <v>450000</v>
      </c>
      <c r="H84" s="161">
        <v>450000</v>
      </c>
      <c r="I84" s="161">
        <v>450000</v>
      </c>
      <c r="J84" s="161">
        <v>450000</v>
      </c>
      <c r="K84" s="161">
        <v>450000</v>
      </c>
      <c r="L84" s="161">
        <v>450000</v>
      </c>
      <c r="M84" s="161">
        <v>450000</v>
      </c>
      <c r="N84" s="161">
        <v>450000</v>
      </c>
      <c r="O84" s="159"/>
      <c r="P84" s="154" t="s">
        <v>45</v>
      </c>
      <c r="Q84" s="142">
        <v>80</v>
      </c>
      <c r="R84" s="142">
        <v>80</v>
      </c>
      <c r="S84" s="142">
        <v>80</v>
      </c>
      <c r="T84" s="142">
        <v>80</v>
      </c>
      <c r="U84" s="142">
        <v>80</v>
      </c>
      <c r="V84" s="142">
        <v>80</v>
      </c>
      <c r="W84" s="142">
        <v>80</v>
      </c>
      <c r="X84" s="142">
        <v>80</v>
      </c>
      <c r="Y84" s="142">
        <v>80</v>
      </c>
      <c r="Z84" s="142">
        <v>80</v>
      </c>
      <c r="AA84" s="142">
        <v>80</v>
      </c>
      <c r="AB84" s="142">
        <f>SUM(Q84:AA84)</f>
        <v>880</v>
      </c>
      <c r="AD84" s="2"/>
    </row>
    <row r="85" spans="1:30" s="44" customFormat="1" ht="25.5" x14ac:dyDescent="0.2">
      <c r="A85" s="205" t="s">
        <v>163</v>
      </c>
      <c r="B85" s="159" t="s">
        <v>14</v>
      </c>
      <c r="C85" s="153">
        <f t="shared" si="45"/>
        <v>8128420.3499999996</v>
      </c>
      <c r="D85" s="153">
        <f t="shared" ref="D85:N85" si="51">D86+D87</f>
        <v>346153.85</v>
      </c>
      <c r="E85" s="153">
        <f t="shared" si="51"/>
        <v>346153.85</v>
      </c>
      <c r="F85" s="153">
        <f t="shared" si="51"/>
        <v>346153.85</v>
      </c>
      <c r="G85" s="153">
        <f t="shared" si="51"/>
        <v>886244.85</v>
      </c>
      <c r="H85" s="153">
        <f t="shared" si="51"/>
        <v>886244.85</v>
      </c>
      <c r="I85" s="153">
        <f t="shared" si="51"/>
        <v>886244.85</v>
      </c>
      <c r="J85" s="153">
        <f t="shared" si="51"/>
        <v>886244.85</v>
      </c>
      <c r="K85" s="153">
        <f t="shared" si="51"/>
        <v>886244.85</v>
      </c>
      <c r="L85" s="153">
        <f t="shared" si="51"/>
        <v>886244.85</v>
      </c>
      <c r="M85" s="153">
        <f t="shared" si="51"/>
        <v>886244.85</v>
      </c>
      <c r="N85" s="153">
        <f t="shared" si="51"/>
        <v>886244.85</v>
      </c>
      <c r="O85" s="158"/>
      <c r="P85" s="204" t="s">
        <v>43</v>
      </c>
      <c r="Q85" s="206">
        <v>1</v>
      </c>
      <c r="R85" s="206">
        <v>1</v>
      </c>
      <c r="S85" s="206">
        <v>1</v>
      </c>
      <c r="T85" s="206">
        <v>1</v>
      </c>
      <c r="U85" s="206">
        <v>1</v>
      </c>
      <c r="V85" s="206">
        <v>1</v>
      </c>
      <c r="W85" s="206">
        <v>1</v>
      </c>
      <c r="X85" s="206">
        <v>1</v>
      </c>
      <c r="Y85" s="206">
        <v>1</v>
      </c>
      <c r="Z85" s="206">
        <v>1</v>
      </c>
      <c r="AA85" s="206">
        <v>1</v>
      </c>
      <c r="AB85" s="201">
        <f>SUM(Q85:AA87)</f>
        <v>11</v>
      </c>
      <c r="AD85" s="2"/>
    </row>
    <row r="86" spans="1:30" s="44" customFormat="1" ht="117.75" customHeight="1" x14ac:dyDescent="0.2">
      <c r="A86" s="202"/>
      <c r="B86" s="154" t="s">
        <v>49</v>
      </c>
      <c r="C86" s="161">
        <f t="shared" si="45"/>
        <v>4299958.8</v>
      </c>
      <c r="D86" s="161">
        <v>270000</v>
      </c>
      <c r="E86" s="161">
        <v>270000</v>
      </c>
      <c r="F86" s="161">
        <v>270000</v>
      </c>
      <c r="G86" s="161">
        <v>436244.85</v>
      </c>
      <c r="H86" s="161">
        <v>436244.85</v>
      </c>
      <c r="I86" s="161">
        <v>436244.85</v>
      </c>
      <c r="J86" s="161">
        <v>436244.85</v>
      </c>
      <c r="K86" s="161">
        <v>436244.85</v>
      </c>
      <c r="L86" s="161">
        <v>436244.85</v>
      </c>
      <c r="M86" s="161">
        <v>436244.85</v>
      </c>
      <c r="N86" s="161">
        <v>436244.85</v>
      </c>
      <c r="O86" s="158"/>
      <c r="P86" s="204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6"/>
      <c r="AB86" s="208"/>
      <c r="AD86" s="2"/>
    </row>
    <row r="87" spans="1:30" s="44" customFormat="1" ht="54" customHeight="1" x14ac:dyDescent="0.2">
      <c r="A87" s="202"/>
      <c r="B87" s="154" t="s">
        <v>15</v>
      </c>
      <c r="C87" s="161">
        <f t="shared" si="45"/>
        <v>3828461.55</v>
      </c>
      <c r="D87" s="161">
        <f t="shared" ref="D87:F87" si="52">(D86/78*100)-D86</f>
        <v>76153.850000000006</v>
      </c>
      <c r="E87" s="161">
        <f t="shared" si="52"/>
        <v>76153.850000000006</v>
      </c>
      <c r="F87" s="161">
        <f t="shared" si="52"/>
        <v>76153.850000000006</v>
      </c>
      <c r="G87" s="161">
        <v>450000</v>
      </c>
      <c r="H87" s="161">
        <v>450000</v>
      </c>
      <c r="I87" s="161">
        <v>450000</v>
      </c>
      <c r="J87" s="161">
        <v>450000</v>
      </c>
      <c r="K87" s="161">
        <v>450000</v>
      </c>
      <c r="L87" s="161">
        <v>450000</v>
      </c>
      <c r="M87" s="161">
        <v>450000</v>
      </c>
      <c r="N87" s="161">
        <v>450000</v>
      </c>
      <c r="O87" s="159"/>
      <c r="P87" s="205"/>
      <c r="Q87" s="201"/>
      <c r="R87" s="201"/>
      <c r="S87" s="201"/>
      <c r="T87" s="201"/>
      <c r="U87" s="201"/>
      <c r="V87" s="201"/>
      <c r="W87" s="201"/>
      <c r="X87" s="201"/>
      <c r="Y87" s="201"/>
      <c r="Z87" s="201"/>
      <c r="AA87" s="201"/>
      <c r="AB87" s="208"/>
      <c r="AD87" s="2"/>
    </row>
    <row r="88" spans="1:30" s="44" customFormat="1" ht="60" customHeight="1" x14ac:dyDescent="0.2">
      <c r="A88" s="202" t="s">
        <v>211</v>
      </c>
      <c r="B88" s="154" t="s">
        <v>14</v>
      </c>
      <c r="C88" s="161">
        <f t="shared" ref="C88:C93" si="53">SUM(D88:N88)</f>
        <v>1500000</v>
      </c>
      <c r="D88" s="161">
        <f t="shared" ref="D88:N88" si="54">D89+D90</f>
        <v>1500000</v>
      </c>
      <c r="E88" s="161">
        <f t="shared" si="54"/>
        <v>0</v>
      </c>
      <c r="F88" s="161">
        <f t="shared" si="54"/>
        <v>0</v>
      </c>
      <c r="G88" s="161">
        <f t="shared" si="54"/>
        <v>0</v>
      </c>
      <c r="H88" s="161">
        <f t="shared" si="54"/>
        <v>0</v>
      </c>
      <c r="I88" s="161">
        <f t="shared" si="54"/>
        <v>0</v>
      </c>
      <c r="J88" s="161">
        <f t="shared" si="54"/>
        <v>0</v>
      </c>
      <c r="K88" s="161">
        <f t="shared" si="54"/>
        <v>0</v>
      </c>
      <c r="L88" s="161">
        <f t="shared" si="54"/>
        <v>0</v>
      </c>
      <c r="M88" s="161">
        <f t="shared" si="54"/>
        <v>0</v>
      </c>
      <c r="N88" s="161">
        <f t="shared" si="54"/>
        <v>0</v>
      </c>
      <c r="O88" s="158"/>
      <c r="P88" s="204" t="s">
        <v>40</v>
      </c>
      <c r="Q88" s="201">
        <f>(D88/300000)</f>
        <v>5</v>
      </c>
      <c r="R88" s="201">
        <f>(E88/200000)</f>
        <v>0</v>
      </c>
      <c r="S88" s="201">
        <f>(F88/200000)</f>
        <v>0</v>
      </c>
      <c r="T88" s="201">
        <f t="shared" ref="T88:AA88" si="55">G88/200000</f>
        <v>0</v>
      </c>
      <c r="U88" s="201">
        <f t="shared" si="55"/>
        <v>0</v>
      </c>
      <c r="V88" s="201">
        <f t="shared" si="55"/>
        <v>0</v>
      </c>
      <c r="W88" s="201">
        <f t="shared" si="55"/>
        <v>0</v>
      </c>
      <c r="X88" s="201">
        <f t="shared" si="55"/>
        <v>0</v>
      </c>
      <c r="Y88" s="201">
        <f t="shared" si="55"/>
        <v>0</v>
      </c>
      <c r="Z88" s="201">
        <f t="shared" si="55"/>
        <v>0</v>
      </c>
      <c r="AA88" s="201">
        <f t="shared" si="55"/>
        <v>0</v>
      </c>
      <c r="AB88" s="201">
        <f>SUM(Q88:AA90)</f>
        <v>5</v>
      </c>
      <c r="AD88" s="2"/>
    </row>
    <row r="89" spans="1:30" s="44" customFormat="1" ht="60" customHeight="1" x14ac:dyDescent="0.2">
      <c r="A89" s="202"/>
      <c r="B89" s="154" t="s">
        <v>49</v>
      </c>
      <c r="C89" s="161">
        <f t="shared" si="53"/>
        <v>0</v>
      </c>
      <c r="D89" s="153">
        <v>0</v>
      </c>
      <c r="E89" s="153">
        <v>0</v>
      </c>
      <c r="F89" s="153">
        <v>0</v>
      </c>
      <c r="G89" s="153">
        <v>0</v>
      </c>
      <c r="H89" s="153">
        <v>0</v>
      </c>
      <c r="I89" s="153">
        <v>0</v>
      </c>
      <c r="J89" s="153">
        <v>0</v>
      </c>
      <c r="K89" s="153">
        <v>0</v>
      </c>
      <c r="L89" s="153">
        <v>0</v>
      </c>
      <c r="M89" s="153">
        <v>0</v>
      </c>
      <c r="N89" s="153">
        <v>0</v>
      </c>
      <c r="O89" s="158"/>
      <c r="P89" s="204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D89" s="2"/>
    </row>
    <row r="90" spans="1:30" s="44" customFormat="1" ht="60" customHeight="1" x14ac:dyDescent="0.2">
      <c r="A90" s="202"/>
      <c r="B90" s="154" t="s">
        <v>15</v>
      </c>
      <c r="C90" s="161">
        <f t="shared" si="53"/>
        <v>1500000</v>
      </c>
      <c r="D90" s="153">
        <v>1500000</v>
      </c>
      <c r="E90" s="153">
        <v>0</v>
      </c>
      <c r="F90" s="153">
        <v>0</v>
      </c>
      <c r="G90" s="153">
        <v>0</v>
      </c>
      <c r="H90" s="153">
        <v>0</v>
      </c>
      <c r="I90" s="153">
        <v>0</v>
      </c>
      <c r="J90" s="153">
        <v>0</v>
      </c>
      <c r="K90" s="153">
        <v>0</v>
      </c>
      <c r="L90" s="153">
        <v>0</v>
      </c>
      <c r="M90" s="153">
        <v>0</v>
      </c>
      <c r="N90" s="153">
        <v>0</v>
      </c>
      <c r="O90" s="158"/>
      <c r="P90" s="205"/>
      <c r="Q90" s="200"/>
      <c r="R90" s="200"/>
      <c r="S90" s="200"/>
      <c r="T90" s="200"/>
      <c r="U90" s="200"/>
      <c r="V90" s="200"/>
      <c r="W90" s="200"/>
      <c r="X90" s="200"/>
      <c r="Y90" s="200"/>
      <c r="Z90" s="200"/>
      <c r="AA90" s="200"/>
      <c r="AB90" s="200"/>
      <c r="AD90" s="2"/>
    </row>
    <row r="91" spans="1:30" s="107" customFormat="1" ht="64.5" customHeight="1" x14ac:dyDescent="0.2">
      <c r="A91" s="198" t="s">
        <v>210</v>
      </c>
      <c r="B91" s="154" t="s">
        <v>14</v>
      </c>
      <c r="C91" s="161">
        <f t="shared" si="53"/>
        <v>2500000</v>
      </c>
      <c r="D91" s="161">
        <f t="shared" ref="D91:N91" si="56">D92+D93</f>
        <v>2500000</v>
      </c>
      <c r="E91" s="161">
        <f t="shared" si="56"/>
        <v>0</v>
      </c>
      <c r="F91" s="161">
        <f t="shared" si="56"/>
        <v>0</v>
      </c>
      <c r="G91" s="161">
        <f t="shared" si="56"/>
        <v>0</v>
      </c>
      <c r="H91" s="161">
        <f t="shared" si="56"/>
        <v>0</v>
      </c>
      <c r="I91" s="161">
        <f t="shared" si="56"/>
        <v>0</v>
      </c>
      <c r="J91" s="161">
        <f t="shared" si="56"/>
        <v>0</v>
      </c>
      <c r="K91" s="161">
        <f t="shared" si="56"/>
        <v>0</v>
      </c>
      <c r="L91" s="161">
        <f t="shared" si="56"/>
        <v>0</v>
      </c>
      <c r="M91" s="161">
        <f t="shared" si="56"/>
        <v>0</v>
      </c>
      <c r="N91" s="161">
        <f t="shared" si="56"/>
        <v>0</v>
      </c>
      <c r="O91" s="158"/>
      <c r="P91" s="132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D91" s="109"/>
    </row>
    <row r="92" spans="1:30" s="107" customFormat="1" ht="64.5" customHeight="1" x14ac:dyDescent="0.2">
      <c r="A92" s="198"/>
      <c r="B92" s="154" t="s">
        <v>49</v>
      </c>
      <c r="C92" s="161">
        <f t="shared" si="53"/>
        <v>0</v>
      </c>
      <c r="D92" s="161">
        <v>0</v>
      </c>
      <c r="E92" s="161">
        <v>0</v>
      </c>
      <c r="F92" s="161">
        <v>0</v>
      </c>
      <c r="G92" s="161">
        <v>0</v>
      </c>
      <c r="H92" s="161">
        <v>0</v>
      </c>
      <c r="I92" s="161">
        <v>0</v>
      </c>
      <c r="J92" s="161">
        <v>0</v>
      </c>
      <c r="K92" s="161">
        <v>0</v>
      </c>
      <c r="L92" s="161">
        <v>0</v>
      </c>
      <c r="M92" s="161">
        <v>0</v>
      </c>
      <c r="N92" s="161">
        <v>0</v>
      </c>
      <c r="O92" s="158"/>
      <c r="P92" s="108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D92" s="109"/>
    </row>
    <row r="93" spans="1:30" s="107" customFormat="1" ht="64.5" customHeight="1" x14ac:dyDescent="0.2">
      <c r="A93" s="198"/>
      <c r="B93" s="154" t="s">
        <v>15</v>
      </c>
      <c r="C93" s="161">
        <f t="shared" si="53"/>
        <v>2500000</v>
      </c>
      <c r="D93" s="161">
        <v>2500000</v>
      </c>
      <c r="E93" s="161">
        <v>0</v>
      </c>
      <c r="F93" s="161">
        <v>0</v>
      </c>
      <c r="G93" s="161">
        <v>0</v>
      </c>
      <c r="H93" s="161">
        <v>0</v>
      </c>
      <c r="I93" s="161">
        <v>0</v>
      </c>
      <c r="J93" s="161">
        <v>0</v>
      </c>
      <c r="K93" s="161">
        <v>0</v>
      </c>
      <c r="L93" s="161">
        <v>0</v>
      </c>
      <c r="M93" s="161">
        <v>0</v>
      </c>
      <c r="N93" s="161">
        <v>0</v>
      </c>
      <c r="O93" s="159"/>
      <c r="P93" s="145" t="s">
        <v>73</v>
      </c>
      <c r="Q93" s="142">
        <f>D93/1000000</f>
        <v>3</v>
      </c>
      <c r="R93" s="142">
        <f>E93/1000000</f>
        <v>0</v>
      </c>
      <c r="S93" s="142">
        <f>F93/1000000</f>
        <v>0</v>
      </c>
      <c r="T93" s="142">
        <f t="shared" ref="T93:AA93" si="57">G93/18000</f>
        <v>0</v>
      </c>
      <c r="U93" s="142">
        <f t="shared" si="57"/>
        <v>0</v>
      </c>
      <c r="V93" s="142">
        <f t="shared" si="57"/>
        <v>0</v>
      </c>
      <c r="W93" s="142">
        <f t="shared" si="57"/>
        <v>0</v>
      </c>
      <c r="X93" s="142">
        <f t="shared" si="57"/>
        <v>0</v>
      </c>
      <c r="Y93" s="142">
        <f t="shared" si="57"/>
        <v>0</v>
      </c>
      <c r="Z93" s="142">
        <f t="shared" si="57"/>
        <v>0</v>
      </c>
      <c r="AA93" s="142">
        <f t="shared" si="57"/>
        <v>0</v>
      </c>
      <c r="AB93" s="142">
        <f>SUM(Q93:AA93)</f>
        <v>3</v>
      </c>
      <c r="AD93" s="109"/>
    </row>
    <row r="94" spans="1:30" s="107" customFormat="1" ht="63" customHeight="1" x14ac:dyDescent="0.2">
      <c r="A94" s="199" t="s">
        <v>209</v>
      </c>
      <c r="B94" s="159" t="s">
        <v>14</v>
      </c>
      <c r="C94" s="153">
        <f t="shared" si="45"/>
        <v>300000</v>
      </c>
      <c r="D94" s="153">
        <f t="shared" ref="D94:N94" si="58">D95+D96</f>
        <v>300000</v>
      </c>
      <c r="E94" s="153">
        <f t="shared" si="58"/>
        <v>0</v>
      </c>
      <c r="F94" s="153">
        <f t="shared" si="58"/>
        <v>0</v>
      </c>
      <c r="G94" s="153">
        <f t="shared" si="58"/>
        <v>0</v>
      </c>
      <c r="H94" s="153">
        <f t="shared" si="58"/>
        <v>0</v>
      </c>
      <c r="I94" s="153">
        <f t="shared" si="58"/>
        <v>0</v>
      </c>
      <c r="J94" s="153">
        <f t="shared" si="58"/>
        <v>0</v>
      </c>
      <c r="K94" s="153">
        <f t="shared" si="58"/>
        <v>0</v>
      </c>
      <c r="L94" s="153">
        <f t="shared" si="58"/>
        <v>0</v>
      </c>
      <c r="M94" s="153">
        <f t="shared" si="58"/>
        <v>0</v>
      </c>
      <c r="N94" s="153">
        <f t="shared" si="58"/>
        <v>0</v>
      </c>
      <c r="O94" s="125"/>
      <c r="P94" s="108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D94" s="109"/>
    </row>
    <row r="95" spans="1:30" s="107" customFormat="1" ht="63" customHeight="1" x14ac:dyDescent="0.2">
      <c r="A95" s="198"/>
      <c r="B95" s="154" t="s">
        <v>49</v>
      </c>
      <c r="C95" s="161">
        <f t="shared" si="45"/>
        <v>0</v>
      </c>
      <c r="D95" s="161">
        <v>0</v>
      </c>
      <c r="E95" s="161">
        <v>0</v>
      </c>
      <c r="F95" s="161">
        <v>0</v>
      </c>
      <c r="G95" s="161">
        <v>0</v>
      </c>
      <c r="H95" s="161">
        <v>0</v>
      </c>
      <c r="I95" s="161">
        <v>0</v>
      </c>
      <c r="J95" s="161">
        <v>0</v>
      </c>
      <c r="K95" s="161">
        <v>0</v>
      </c>
      <c r="L95" s="161">
        <v>0</v>
      </c>
      <c r="M95" s="161">
        <v>0</v>
      </c>
      <c r="N95" s="161">
        <v>0</v>
      </c>
      <c r="O95" s="125"/>
      <c r="P95" s="145"/>
      <c r="Q95" s="161"/>
      <c r="R95" s="161"/>
      <c r="S95" s="161"/>
      <c r="T95" s="161"/>
      <c r="U95" s="161"/>
      <c r="V95" s="161"/>
      <c r="W95" s="161"/>
      <c r="X95" s="161"/>
      <c r="Y95" s="161"/>
      <c r="Z95" s="161"/>
      <c r="AA95" s="161"/>
      <c r="AB95" s="161"/>
      <c r="AD95" s="109"/>
    </row>
    <row r="96" spans="1:30" s="107" customFormat="1" ht="63" customHeight="1" x14ac:dyDescent="0.2">
      <c r="A96" s="198"/>
      <c r="B96" s="154" t="s">
        <v>15</v>
      </c>
      <c r="C96" s="161">
        <f t="shared" si="45"/>
        <v>300000</v>
      </c>
      <c r="D96" s="161">
        <v>300000</v>
      </c>
      <c r="E96" s="161">
        <v>0</v>
      </c>
      <c r="F96" s="161">
        <v>0</v>
      </c>
      <c r="G96" s="161">
        <v>0</v>
      </c>
      <c r="H96" s="161">
        <v>0</v>
      </c>
      <c r="I96" s="161">
        <v>0</v>
      </c>
      <c r="J96" s="161">
        <v>0</v>
      </c>
      <c r="K96" s="161">
        <v>0</v>
      </c>
      <c r="L96" s="161">
        <v>0</v>
      </c>
      <c r="M96" s="161">
        <v>0</v>
      </c>
      <c r="N96" s="161">
        <v>0</v>
      </c>
      <c r="O96" s="125"/>
      <c r="P96" s="147" t="s">
        <v>73</v>
      </c>
      <c r="Q96" s="143">
        <f>D96/100000</f>
        <v>3</v>
      </c>
      <c r="R96" s="143">
        <f>E96/100000</f>
        <v>0</v>
      </c>
      <c r="S96" s="143">
        <f>F96/100000</f>
        <v>0</v>
      </c>
      <c r="T96" s="143">
        <f t="shared" ref="T96:AA96" si="59">G96/18000</f>
        <v>0</v>
      </c>
      <c r="U96" s="143">
        <f t="shared" si="59"/>
        <v>0</v>
      </c>
      <c r="V96" s="143">
        <f t="shared" si="59"/>
        <v>0</v>
      </c>
      <c r="W96" s="143">
        <f t="shared" si="59"/>
        <v>0</v>
      </c>
      <c r="X96" s="143">
        <f t="shared" si="59"/>
        <v>0</v>
      </c>
      <c r="Y96" s="143">
        <f t="shared" si="59"/>
        <v>0</v>
      </c>
      <c r="Z96" s="143">
        <f t="shared" si="59"/>
        <v>0</v>
      </c>
      <c r="AA96" s="143">
        <f t="shared" si="59"/>
        <v>0</v>
      </c>
      <c r="AB96" s="143">
        <f>SUM(Q96:AA96)</f>
        <v>3</v>
      </c>
      <c r="AD96" s="109"/>
    </row>
    <row r="97" spans="1:30" s="107" customFormat="1" ht="61.5" customHeight="1" x14ac:dyDescent="0.2">
      <c r="A97" s="198" t="s">
        <v>208</v>
      </c>
      <c r="B97" s="154" t="s">
        <v>14</v>
      </c>
      <c r="C97" s="161">
        <f t="shared" si="45"/>
        <v>540000</v>
      </c>
      <c r="D97" s="161">
        <f t="shared" ref="D97:N97" si="60">D98+D99</f>
        <v>540000</v>
      </c>
      <c r="E97" s="161">
        <f t="shared" si="60"/>
        <v>0</v>
      </c>
      <c r="F97" s="161">
        <f t="shared" si="60"/>
        <v>0</v>
      </c>
      <c r="G97" s="161">
        <f t="shared" si="60"/>
        <v>0</v>
      </c>
      <c r="H97" s="161">
        <f t="shared" si="60"/>
        <v>0</v>
      </c>
      <c r="I97" s="161">
        <f t="shared" si="60"/>
        <v>0</v>
      </c>
      <c r="J97" s="161">
        <f t="shared" si="60"/>
        <v>0</v>
      </c>
      <c r="K97" s="161">
        <f t="shared" si="60"/>
        <v>0</v>
      </c>
      <c r="L97" s="161">
        <f t="shared" si="60"/>
        <v>0</v>
      </c>
      <c r="M97" s="161">
        <f t="shared" si="60"/>
        <v>0</v>
      </c>
      <c r="N97" s="161">
        <f t="shared" si="60"/>
        <v>0</v>
      </c>
      <c r="O97" s="125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D97" s="109"/>
    </row>
    <row r="98" spans="1:30" s="107" customFormat="1" ht="61.5" customHeight="1" x14ac:dyDescent="0.2">
      <c r="A98" s="198"/>
      <c r="B98" s="154" t="s">
        <v>49</v>
      </c>
      <c r="C98" s="161">
        <f t="shared" si="45"/>
        <v>0</v>
      </c>
      <c r="D98" s="161">
        <v>0</v>
      </c>
      <c r="E98" s="161">
        <v>0</v>
      </c>
      <c r="F98" s="161">
        <v>0</v>
      </c>
      <c r="G98" s="161">
        <v>0</v>
      </c>
      <c r="H98" s="161">
        <v>0</v>
      </c>
      <c r="I98" s="161">
        <v>0</v>
      </c>
      <c r="J98" s="161">
        <v>0</v>
      </c>
      <c r="K98" s="161">
        <v>0</v>
      </c>
      <c r="L98" s="161">
        <v>0</v>
      </c>
      <c r="M98" s="161">
        <v>0</v>
      </c>
      <c r="N98" s="161">
        <v>0</v>
      </c>
      <c r="O98" s="125"/>
      <c r="P98" s="145"/>
      <c r="Q98" s="161"/>
      <c r="R98" s="161"/>
      <c r="S98" s="161"/>
      <c r="T98" s="161"/>
      <c r="U98" s="161"/>
      <c r="V98" s="161"/>
      <c r="W98" s="161"/>
      <c r="X98" s="161"/>
      <c r="Y98" s="161"/>
      <c r="Z98" s="161"/>
      <c r="AA98" s="161"/>
      <c r="AB98" s="161"/>
      <c r="AD98" s="109"/>
    </row>
    <row r="99" spans="1:30" s="107" customFormat="1" ht="61.5" customHeight="1" x14ac:dyDescent="0.2">
      <c r="A99" s="198"/>
      <c r="B99" s="154" t="s">
        <v>15</v>
      </c>
      <c r="C99" s="161">
        <f t="shared" si="45"/>
        <v>540000</v>
      </c>
      <c r="D99" s="161">
        <v>540000</v>
      </c>
      <c r="E99" s="161">
        <v>0</v>
      </c>
      <c r="F99" s="161">
        <v>0</v>
      </c>
      <c r="G99" s="161">
        <v>0</v>
      </c>
      <c r="H99" s="161">
        <v>0</v>
      </c>
      <c r="I99" s="161">
        <v>0</v>
      </c>
      <c r="J99" s="161">
        <v>0</v>
      </c>
      <c r="K99" s="161">
        <v>0</v>
      </c>
      <c r="L99" s="161">
        <v>0</v>
      </c>
      <c r="M99" s="161">
        <v>0</v>
      </c>
      <c r="N99" s="161">
        <v>0</v>
      </c>
      <c r="O99" s="125"/>
      <c r="P99" s="145" t="s">
        <v>73</v>
      </c>
      <c r="Q99" s="143">
        <f t="shared" ref="Q99:AA99" si="61">D99/18000</f>
        <v>30</v>
      </c>
      <c r="R99" s="143">
        <f t="shared" si="61"/>
        <v>0</v>
      </c>
      <c r="S99" s="143">
        <f t="shared" si="61"/>
        <v>0</v>
      </c>
      <c r="T99" s="143">
        <f t="shared" si="61"/>
        <v>0</v>
      </c>
      <c r="U99" s="143">
        <f t="shared" si="61"/>
        <v>0</v>
      </c>
      <c r="V99" s="143">
        <f t="shared" si="61"/>
        <v>0</v>
      </c>
      <c r="W99" s="143">
        <f t="shared" si="61"/>
        <v>0</v>
      </c>
      <c r="X99" s="143">
        <f t="shared" si="61"/>
        <v>0</v>
      </c>
      <c r="Y99" s="143">
        <f t="shared" si="61"/>
        <v>0</v>
      </c>
      <c r="Z99" s="143">
        <f t="shared" si="61"/>
        <v>0</v>
      </c>
      <c r="AA99" s="143">
        <f t="shared" si="61"/>
        <v>0</v>
      </c>
      <c r="AB99" s="143">
        <f>SUM(Q99:AA99)</f>
        <v>30</v>
      </c>
      <c r="AD99" s="109"/>
    </row>
    <row r="100" spans="1:30" s="107" customFormat="1" ht="75.75" customHeight="1" x14ac:dyDescent="0.2">
      <c r="A100" s="198" t="s">
        <v>207</v>
      </c>
      <c r="B100" s="166" t="s">
        <v>14</v>
      </c>
      <c r="C100" s="163">
        <f t="shared" si="45"/>
        <v>4000000</v>
      </c>
      <c r="D100" s="163">
        <v>4000000</v>
      </c>
      <c r="E100" s="163">
        <v>0</v>
      </c>
      <c r="F100" s="163">
        <v>0</v>
      </c>
      <c r="G100" s="163">
        <v>0</v>
      </c>
      <c r="H100" s="163">
        <v>0</v>
      </c>
      <c r="I100" s="163">
        <v>0</v>
      </c>
      <c r="J100" s="163">
        <v>0</v>
      </c>
      <c r="K100" s="163">
        <v>0</v>
      </c>
      <c r="L100" s="163">
        <v>0</v>
      </c>
      <c r="M100" s="163">
        <v>0</v>
      </c>
      <c r="N100" s="163">
        <v>0</v>
      </c>
      <c r="O100" s="125"/>
      <c r="P100" s="162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64"/>
      <c r="AB100" s="164"/>
      <c r="AD100" s="109"/>
    </row>
    <row r="101" spans="1:30" s="107" customFormat="1" ht="75.75" customHeight="1" x14ac:dyDescent="0.2">
      <c r="A101" s="198"/>
      <c r="B101" s="166" t="s">
        <v>49</v>
      </c>
      <c r="C101" s="163">
        <f t="shared" si="45"/>
        <v>0</v>
      </c>
      <c r="D101" s="163">
        <v>0</v>
      </c>
      <c r="E101" s="163">
        <v>0</v>
      </c>
      <c r="F101" s="163">
        <v>0</v>
      </c>
      <c r="G101" s="163">
        <v>0</v>
      </c>
      <c r="H101" s="163">
        <v>0</v>
      </c>
      <c r="I101" s="163">
        <v>0</v>
      </c>
      <c r="J101" s="163">
        <v>0</v>
      </c>
      <c r="K101" s="163">
        <v>0</v>
      </c>
      <c r="L101" s="163">
        <v>0</v>
      </c>
      <c r="M101" s="163">
        <v>0</v>
      </c>
      <c r="N101" s="163">
        <v>0</v>
      </c>
      <c r="O101" s="125"/>
      <c r="P101" s="162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  <c r="AD101" s="109"/>
    </row>
    <row r="102" spans="1:30" s="107" customFormat="1" ht="75.75" customHeight="1" x14ac:dyDescent="0.2">
      <c r="A102" s="198"/>
      <c r="B102" s="166" t="s">
        <v>15</v>
      </c>
      <c r="C102" s="163">
        <f t="shared" si="45"/>
        <v>4000000</v>
      </c>
      <c r="D102" s="163">
        <v>4000000</v>
      </c>
      <c r="E102" s="163">
        <v>0</v>
      </c>
      <c r="F102" s="163">
        <v>0</v>
      </c>
      <c r="G102" s="163">
        <v>0</v>
      </c>
      <c r="H102" s="163">
        <v>0</v>
      </c>
      <c r="I102" s="163">
        <v>0</v>
      </c>
      <c r="J102" s="163">
        <v>0</v>
      </c>
      <c r="K102" s="163">
        <v>0</v>
      </c>
      <c r="L102" s="163">
        <v>0</v>
      </c>
      <c r="M102" s="163">
        <v>0</v>
      </c>
      <c r="N102" s="163">
        <v>0</v>
      </c>
      <c r="O102" s="125"/>
      <c r="P102" s="162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64"/>
      <c r="AB102" s="164"/>
      <c r="AD102" s="109"/>
    </row>
    <row r="103" spans="1:30" s="44" customFormat="1" ht="38.25" x14ac:dyDescent="0.2">
      <c r="A103" s="145" t="s">
        <v>119</v>
      </c>
      <c r="B103" s="161" t="s">
        <v>13</v>
      </c>
      <c r="C103" s="161" t="s">
        <v>13</v>
      </c>
      <c r="D103" s="161" t="s">
        <v>13</v>
      </c>
      <c r="E103" s="161" t="s">
        <v>13</v>
      </c>
      <c r="F103" s="161" t="s">
        <v>13</v>
      </c>
      <c r="G103" s="161" t="s">
        <v>13</v>
      </c>
      <c r="H103" s="161" t="s">
        <v>13</v>
      </c>
      <c r="I103" s="161" t="s">
        <v>13</v>
      </c>
      <c r="J103" s="161" t="s">
        <v>13</v>
      </c>
      <c r="K103" s="161" t="s">
        <v>13</v>
      </c>
      <c r="L103" s="161" t="s">
        <v>13</v>
      </c>
      <c r="M103" s="161" t="s">
        <v>13</v>
      </c>
      <c r="N103" s="161" t="s">
        <v>13</v>
      </c>
      <c r="O103" s="161" t="s">
        <v>54</v>
      </c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D103" s="2"/>
    </row>
    <row r="104" spans="1:30" s="44" customFormat="1" ht="78" customHeight="1" x14ac:dyDescent="0.2">
      <c r="A104" s="154" t="s">
        <v>112</v>
      </c>
      <c r="B104" s="161" t="s">
        <v>13</v>
      </c>
      <c r="C104" s="161" t="s">
        <v>13</v>
      </c>
      <c r="D104" s="161" t="s">
        <v>13</v>
      </c>
      <c r="E104" s="161" t="s">
        <v>13</v>
      </c>
      <c r="F104" s="161" t="s">
        <v>13</v>
      </c>
      <c r="G104" s="161" t="s">
        <v>13</v>
      </c>
      <c r="H104" s="161" t="s">
        <v>13</v>
      </c>
      <c r="I104" s="161" t="s">
        <v>13</v>
      </c>
      <c r="J104" s="161" t="s">
        <v>13</v>
      </c>
      <c r="K104" s="161" t="s">
        <v>13</v>
      </c>
      <c r="L104" s="161" t="s">
        <v>13</v>
      </c>
      <c r="M104" s="161" t="s">
        <v>13</v>
      </c>
      <c r="N104" s="161" t="s">
        <v>13</v>
      </c>
      <c r="O104" s="152" t="s">
        <v>54</v>
      </c>
      <c r="P104" s="14" t="s">
        <v>27</v>
      </c>
      <c r="Q104" s="19">
        <v>25</v>
      </c>
      <c r="R104" s="19">
        <v>30</v>
      </c>
      <c r="S104" s="19">
        <v>30</v>
      </c>
      <c r="T104" s="19">
        <v>30</v>
      </c>
      <c r="U104" s="19">
        <v>30</v>
      </c>
      <c r="V104" s="19">
        <v>30</v>
      </c>
      <c r="W104" s="19">
        <v>30</v>
      </c>
      <c r="X104" s="19">
        <v>30</v>
      </c>
      <c r="Y104" s="19">
        <v>30</v>
      </c>
      <c r="Z104" s="19">
        <v>30</v>
      </c>
      <c r="AA104" s="19">
        <v>30</v>
      </c>
      <c r="AB104" s="15">
        <v>30</v>
      </c>
      <c r="AD104" s="2"/>
    </row>
    <row r="105" spans="1:30" s="44" customFormat="1" ht="76.5" x14ac:dyDescent="0.2">
      <c r="A105" s="145" t="s">
        <v>113</v>
      </c>
      <c r="B105" s="161" t="s">
        <v>13</v>
      </c>
      <c r="C105" s="161" t="s">
        <v>13</v>
      </c>
      <c r="D105" s="161" t="s">
        <v>13</v>
      </c>
      <c r="E105" s="161" t="s">
        <v>13</v>
      </c>
      <c r="F105" s="161" t="s">
        <v>13</v>
      </c>
      <c r="G105" s="161" t="s">
        <v>13</v>
      </c>
      <c r="H105" s="161" t="s">
        <v>13</v>
      </c>
      <c r="I105" s="161" t="s">
        <v>13</v>
      </c>
      <c r="J105" s="161" t="s">
        <v>13</v>
      </c>
      <c r="K105" s="161" t="s">
        <v>13</v>
      </c>
      <c r="L105" s="161" t="s">
        <v>13</v>
      </c>
      <c r="M105" s="161" t="s">
        <v>13</v>
      </c>
      <c r="N105" s="161" t="s">
        <v>13</v>
      </c>
      <c r="O105" s="152" t="s">
        <v>54</v>
      </c>
      <c r="P105" s="14" t="s">
        <v>27</v>
      </c>
      <c r="Q105" s="150">
        <v>4</v>
      </c>
      <c r="R105" s="150">
        <v>4</v>
      </c>
      <c r="S105" s="150">
        <v>4</v>
      </c>
      <c r="T105" s="150">
        <v>4</v>
      </c>
      <c r="U105" s="150">
        <v>4</v>
      </c>
      <c r="V105" s="150">
        <v>4</v>
      </c>
      <c r="W105" s="150">
        <v>4</v>
      </c>
      <c r="X105" s="150">
        <v>4</v>
      </c>
      <c r="Y105" s="150">
        <v>4</v>
      </c>
      <c r="Z105" s="150">
        <v>4</v>
      </c>
      <c r="AA105" s="150">
        <v>4</v>
      </c>
      <c r="AB105" s="15">
        <v>4</v>
      </c>
      <c r="AD105" s="2"/>
    </row>
    <row r="106" spans="1:30" s="44" customFormat="1" ht="63" customHeight="1" x14ac:dyDescent="0.2">
      <c r="A106" s="203" t="s">
        <v>120</v>
      </c>
      <c r="B106" s="213" t="s">
        <v>13</v>
      </c>
      <c r="C106" s="213" t="s">
        <v>13</v>
      </c>
      <c r="D106" s="213" t="s">
        <v>13</v>
      </c>
      <c r="E106" s="213" t="s">
        <v>13</v>
      </c>
      <c r="F106" s="213" t="s">
        <v>13</v>
      </c>
      <c r="G106" s="213" t="s">
        <v>13</v>
      </c>
      <c r="H106" s="213" t="s">
        <v>13</v>
      </c>
      <c r="I106" s="213" t="s">
        <v>13</v>
      </c>
      <c r="J106" s="213" t="s">
        <v>13</v>
      </c>
      <c r="K106" s="213" t="s">
        <v>13</v>
      </c>
      <c r="L106" s="213" t="s">
        <v>13</v>
      </c>
      <c r="M106" s="213" t="s">
        <v>13</v>
      </c>
      <c r="N106" s="213" t="s">
        <v>13</v>
      </c>
      <c r="O106" s="161" t="s">
        <v>46</v>
      </c>
      <c r="P106" s="145" t="s">
        <v>67</v>
      </c>
      <c r="Q106" s="142" t="e">
        <f t="shared" ref="Q106:AA106" si="62">Q23+Q30</f>
        <v>#REF!</v>
      </c>
      <c r="R106" s="142" t="e">
        <f t="shared" si="62"/>
        <v>#REF!</v>
      </c>
      <c r="S106" s="142" t="e">
        <f t="shared" si="62"/>
        <v>#REF!</v>
      </c>
      <c r="T106" s="142" t="e">
        <f t="shared" si="62"/>
        <v>#REF!</v>
      </c>
      <c r="U106" s="142" t="e">
        <f t="shared" si="62"/>
        <v>#REF!</v>
      </c>
      <c r="V106" s="142" t="e">
        <f t="shared" si="62"/>
        <v>#REF!</v>
      </c>
      <c r="W106" s="142" t="e">
        <f t="shared" si="62"/>
        <v>#REF!</v>
      </c>
      <c r="X106" s="142" t="e">
        <f t="shared" si="62"/>
        <v>#REF!</v>
      </c>
      <c r="Y106" s="142" t="e">
        <f t="shared" si="62"/>
        <v>#REF!</v>
      </c>
      <c r="Z106" s="142" t="e">
        <f t="shared" si="62"/>
        <v>#REF!</v>
      </c>
      <c r="AA106" s="142" t="e">
        <f t="shared" si="62"/>
        <v>#REF!</v>
      </c>
      <c r="AB106" s="142" t="e">
        <f>SUM(Q106:AA106)</f>
        <v>#REF!</v>
      </c>
      <c r="AD106" s="2"/>
    </row>
    <row r="107" spans="1:30" s="44" customFormat="1" ht="51.75" customHeight="1" x14ac:dyDescent="0.2">
      <c r="A107" s="205"/>
      <c r="B107" s="207"/>
      <c r="C107" s="207"/>
      <c r="D107" s="207"/>
      <c r="E107" s="207"/>
      <c r="F107" s="207"/>
      <c r="G107" s="207"/>
      <c r="H107" s="207"/>
      <c r="I107" s="207"/>
      <c r="J107" s="207"/>
      <c r="K107" s="207"/>
      <c r="L107" s="207"/>
      <c r="M107" s="207"/>
      <c r="N107" s="207"/>
      <c r="O107" s="152" t="s">
        <v>54</v>
      </c>
      <c r="P107" s="145" t="s">
        <v>68</v>
      </c>
      <c r="Q107" s="144">
        <f t="shared" ref="Q107:AA107" si="63">Q104+Q105</f>
        <v>29</v>
      </c>
      <c r="R107" s="144">
        <f t="shared" si="63"/>
        <v>34</v>
      </c>
      <c r="S107" s="144">
        <f t="shared" si="63"/>
        <v>34</v>
      </c>
      <c r="T107" s="144">
        <f t="shared" si="63"/>
        <v>34</v>
      </c>
      <c r="U107" s="144">
        <f t="shared" si="63"/>
        <v>34</v>
      </c>
      <c r="V107" s="144">
        <f t="shared" si="63"/>
        <v>34</v>
      </c>
      <c r="W107" s="144">
        <f t="shared" si="63"/>
        <v>34</v>
      </c>
      <c r="X107" s="144">
        <f t="shared" si="63"/>
        <v>34</v>
      </c>
      <c r="Y107" s="144">
        <f t="shared" si="63"/>
        <v>34</v>
      </c>
      <c r="Z107" s="144">
        <f t="shared" si="63"/>
        <v>34</v>
      </c>
      <c r="AA107" s="144">
        <f t="shared" si="63"/>
        <v>34</v>
      </c>
      <c r="AB107" s="142">
        <f>AA107</f>
        <v>34</v>
      </c>
      <c r="AD107" s="2"/>
    </row>
    <row r="108" spans="1:30" s="44" customFormat="1" ht="68.25" customHeight="1" x14ac:dyDescent="0.2">
      <c r="A108" s="155" t="s">
        <v>193</v>
      </c>
      <c r="B108" s="161" t="s">
        <v>13</v>
      </c>
      <c r="C108" s="161" t="s">
        <v>13</v>
      </c>
      <c r="D108" s="161" t="s">
        <v>13</v>
      </c>
      <c r="E108" s="161" t="s">
        <v>13</v>
      </c>
      <c r="F108" s="161" t="s">
        <v>13</v>
      </c>
      <c r="G108" s="161" t="s">
        <v>13</v>
      </c>
      <c r="H108" s="161" t="s">
        <v>13</v>
      </c>
      <c r="I108" s="161" t="s">
        <v>13</v>
      </c>
      <c r="J108" s="161" t="s">
        <v>13</v>
      </c>
      <c r="K108" s="161" t="s">
        <v>13</v>
      </c>
      <c r="L108" s="161" t="s">
        <v>13</v>
      </c>
      <c r="M108" s="161" t="s">
        <v>13</v>
      </c>
      <c r="N108" s="161" t="s">
        <v>13</v>
      </c>
      <c r="O108" s="161" t="s">
        <v>46</v>
      </c>
      <c r="P108" s="145" t="s">
        <v>72</v>
      </c>
      <c r="Q108" s="142">
        <v>1</v>
      </c>
      <c r="R108" s="142">
        <v>1</v>
      </c>
      <c r="S108" s="142">
        <v>1</v>
      </c>
      <c r="T108" s="142">
        <v>1</v>
      </c>
      <c r="U108" s="142">
        <v>1</v>
      </c>
      <c r="V108" s="142">
        <v>1</v>
      </c>
      <c r="W108" s="142">
        <v>1</v>
      </c>
      <c r="X108" s="142">
        <v>1</v>
      </c>
      <c r="Y108" s="142">
        <v>1</v>
      </c>
      <c r="Z108" s="142">
        <v>1</v>
      </c>
      <c r="AA108" s="142">
        <v>1</v>
      </c>
      <c r="AB108" s="142">
        <f>AA108</f>
        <v>1</v>
      </c>
      <c r="AD108" s="2"/>
    </row>
    <row r="109" spans="1:30" s="44" customFormat="1" ht="12.75" x14ac:dyDescent="0.2">
      <c r="A109" s="31" t="s">
        <v>19</v>
      </c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3"/>
      <c r="AB109" s="16"/>
      <c r="AD109" s="2"/>
    </row>
    <row r="110" spans="1:30" s="44" customFormat="1" ht="62.25" customHeight="1" x14ac:dyDescent="0.2">
      <c r="A110" s="145" t="s">
        <v>122</v>
      </c>
      <c r="B110" s="161" t="s">
        <v>13</v>
      </c>
      <c r="C110" s="161" t="s">
        <v>13</v>
      </c>
      <c r="D110" s="161" t="s">
        <v>13</v>
      </c>
      <c r="E110" s="161" t="s">
        <v>13</v>
      </c>
      <c r="F110" s="161" t="s">
        <v>13</v>
      </c>
      <c r="G110" s="161" t="s">
        <v>13</v>
      </c>
      <c r="H110" s="161" t="s">
        <v>13</v>
      </c>
      <c r="I110" s="161" t="s">
        <v>13</v>
      </c>
      <c r="J110" s="161" t="s">
        <v>13</v>
      </c>
      <c r="K110" s="161" t="s">
        <v>13</v>
      </c>
      <c r="L110" s="161" t="s">
        <v>13</v>
      </c>
      <c r="M110" s="161" t="s">
        <v>13</v>
      </c>
      <c r="N110" s="161" t="s">
        <v>13</v>
      </c>
      <c r="O110" s="161" t="s">
        <v>47</v>
      </c>
      <c r="P110" s="145" t="s">
        <v>69</v>
      </c>
      <c r="Q110" s="142">
        <v>100</v>
      </c>
      <c r="R110" s="142">
        <v>100</v>
      </c>
      <c r="S110" s="142">
        <v>100</v>
      </c>
      <c r="T110" s="142">
        <v>100</v>
      </c>
      <c r="U110" s="142">
        <v>100</v>
      </c>
      <c r="V110" s="142">
        <v>100</v>
      </c>
      <c r="W110" s="142">
        <v>100</v>
      </c>
      <c r="X110" s="142">
        <v>100</v>
      </c>
      <c r="Y110" s="142">
        <v>100</v>
      </c>
      <c r="Z110" s="142">
        <v>100</v>
      </c>
      <c r="AA110" s="142">
        <v>100</v>
      </c>
      <c r="AB110" s="142">
        <f>AA110</f>
        <v>100</v>
      </c>
      <c r="AD110" s="2"/>
    </row>
    <row r="111" spans="1:30" s="44" customFormat="1" ht="32.25" customHeight="1" x14ac:dyDescent="0.2">
      <c r="A111" s="219" t="s">
        <v>51</v>
      </c>
      <c r="B111" s="154" t="s">
        <v>14</v>
      </c>
      <c r="C111" s="161">
        <f>C112+C113</f>
        <v>120013349.40000001</v>
      </c>
      <c r="D111" s="161">
        <f>D112+D113</f>
        <v>33165350</v>
      </c>
      <c r="E111" s="161">
        <f t="shared" ref="E111:N111" si="64">E112+E113</f>
        <v>7600950</v>
      </c>
      <c r="F111" s="161">
        <f t="shared" si="64"/>
        <v>7600950</v>
      </c>
      <c r="G111" s="161">
        <f t="shared" si="64"/>
        <v>8568644.6500000004</v>
      </c>
      <c r="H111" s="161">
        <f t="shared" si="64"/>
        <v>8693954.4499999993</v>
      </c>
      <c r="I111" s="161">
        <f t="shared" si="64"/>
        <v>8810313.5500000007</v>
      </c>
      <c r="J111" s="161">
        <f t="shared" si="64"/>
        <v>8922197.3000000007</v>
      </c>
      <c r="K111" s="161">
        <f t="shared" si="64"/>
        <v>9025130.3499999996</v>
      </c>
      <c r="L111" s="161">
        <f t="shared" si="64"/>
        <v>9119112.6999999993</v>
      </c>
      <c r="M111" s="161">
        <f t="shared" si="64"/>
        <v>9208619.6999999993</v>
      </c>
      <c r="N111" s="161">
        <f t="shared" si="64"/>
        <v>9298126.6999999993</v>
      </c>
      <c r="O111" s="161" t="s">
        <v>18</v>
      </c>
      <c r="P111" s="161" t="s">
        <v>18</v>
      </c>
      <c r="Q111" s="161" t="s">
        <v>18</v>
      </c>
      <c r="R111" s="161" t="s">
        <v>18</v>
      </c>
      <c r="S111" s="161" t="s">
        <v>18</v>
      </c>
      <c r="T111" s="161" t="s">
        <v>18</v>
      </c>
      <c r="U111" s="161" t="s">
        <v>18</v>
      </c>
      <c r="V111" s="161" t="s">
        <v>18</v>
      </c>
      <c r="W111" s="161" t="s">
        <v>18</v>
      </c>
      <c r="X111" s="161" t="s">
        <v>18</v>
      </c>
      <c r="Y111" s="161" t="s">
        <v>18</v>
      </c>
      <c r="Z111" s="161" t="s">
        <v>18</v>
      </c>
      <c r="AA111" s="161" t="s">
        <v>18</v>
      </c>
      <c r="AB111" s="161" t="s">
        <v>18</v>
      </c>
      <c r="AD111" s="2"/>
    </row>
    <row r="112" spans="1:30" s="44" customFormat="1" ht="70.5" customHeight="1" x14ac:dyDescent="0.2">
      <c r="A112" s="219"/>
      <c r="B112" s="154" t="s">
        <v>49</v>
      </c>
      <c r="C112" s="161">
        <f>SUM(D112:N112)</f>
        <v>35562800</v>
      </c>
      <c r="D112" s="161">
        <f t="shared" ref="D112:N112" si="65">D15+D39</f>
        <v>3690000</v>
      </c>
      <c r="E112" s="161">
        <f t="shared" si="65"/>
        <v>3125600</v>
      </c>
      <c r="F112" s="161">
        <f t="shared" si="65"/>
        <v>3125600</v>
      </c>
      <c r="G112" s="161">
        <f t="shared" si="65"/>
        <v>3202700</v>
      </c>
      <c r="H112" s="161">
        <f t="shared" si="65"/>
        <v>3202700</v>
      </c>
      <c r="I112" s="161">
        <f t="shared" si="65"/>
        <v>3202700</v>
      </c>
      <c r="J112" s="161">
        <f t="shared" si="65"/>
        <v>3202700</v>
      </c>
      <c r="K112" s="161">
        <f t="shared" si="65"/>
        <v>3202700</v>
      </c>
      <c r="L112" s="161">
        <f t="shared" si="65"/>
        <v>3202700</v>
      </c>
      <c r="M112" s="161">
        <f t="shared" si="65"/>
        <v>3202700</v>
      </c>
      <c r="N112" s="161">
        <f t="shared" si="65"/>
        <v>3202700</v>
      </c>
      <c r="O112" s="161" t="s">
        <v>18</v>
      </c>
      <c r="P112" s="161" t="s">
        <v>18</v>
      </c>
      <c r="Q112" s="161" t="s">
        <v>18</v>
      </c>
      <c r="R112" s="161" t="s">
        <v>18</v>
      </c>
      <c r="S112" s="161" t="s">
        <v>18</v>
      </c>
      <c r="T112" s="161" t="s">
        <v>18</v>
      </c>
      <c r="U112" s="161" t="s">
        <v>18</v>
      </c>
      <c r="V112" s="161" t="s">
        <v>18</v>
      </c>
      <c r="W112" s="161" t="s">
        <v>18</v>
      </c>
      <c r="X112" s="161" t="s">
        <v>18</v>
      </c>
      <c r="Y112" s="161" t="s">
        <v>18</v>
      </c>
      <c r="Z112" s="161" t="s">
        <v>18</v>
      </c>
      <c r="AA112" s="161" t="s">
        <v>18</v>
      </c>
      <c r="AB112" s="161" t="s">
        <v>18</v>
      </c>
      <c r="AD112" s="2"/>
    </row>
    <row r="113" spans="1:30" s="44" customFormat="1" ht="42.75" customHeight="1" x14ac:dyDescent="0.2">
      <c r="A113" s="219"/>
      <c r="B113" s="154" t="s">
        <v>15</v>
      </c>
      <c r="C113" s="161">
        <f>SUM(D113:N113)</f>
        <v>84450549.400000006</v>
      </c>
      <c r="D113" s="161">
        <f t="shared" ref="D113:N113" si="66">D16+D40</f>
        <v>29475350</v>
      </c>
      <c r="E113" s="161">
        <f t="shared" si="66"/>
        <v>4475350</v>
      </c>
      <c r="F113" s="161">
        <f t="shared" si="66"/>
        <v>4475350</v>
      </c>
      <c r="G113" s="161">
        <f t="shared" si="66"/>
        <v>5365944.6500000004</v>
      </c>
      <c r="H113" s="161">
        <f t="shared" si="66"/>
        <v>5491254.4500000002</v>
      </c>
      <c r="I113" s="161">
        <f t="shared" si="66"/>
        <v>5607613.5499999998</v>
      </c>
      <c r="J113" s="161">
        <f t="shared" si="66"/>
        <v>5719497.2999999998</v>
      </c>
      <c r="K113" s="161">
        <f t="shared" si="66"/>
        <v>5822430.3499999996</v>
      </c>
      <c r="L113" s="161">
        <f t="shared" si="66"/>
        <v>5916412.7000000002</v>
      </c>
      <c r="M113" s="161">
        <f t="shared" si="66"/>
        <v>6005919.7000000002</v>
      </c>
      <c r="N113" s="161">
        <f t="shared" si="66"/>
        <v>6095426.7000000002</v>
      </c>
      <c r="O113" s="161" t="s">
        <v>18</v>
      </c>
      <c r="P113" s="161" t="s">
        <v>18</v>
      </c>
      <c r="Q113" s="161" t="s">
        <v>18</v>
      </c>
      <c r="R113" s="161" t="s">
        <v>18</v>
      </c>
      <c r="S113" s="161" t="s">
        <v>18</v>
      </c>
      <c r="T113" s="161" t="s">
        <v>18</v>
      </c>
      <c r="U113" s="161" t="s">
        <v>18</v>
      </c>
      <c r="V113" s="161" t="s">
        <v>18</v>
      </c>
      <c r="W113" s="161" t="s">
        <v>18</v>
      </c>
      <c r="X113" s="161" t="s">
        <v>18</v>
      </c>
      <c r="Y113" s="161" t="s">
        <v>18</v>
      </c>
      <c r="Z113" s="161" t="s">
        <v>18</v>
      </c>
      <c r="AA113" s="161" t="s">
        <v>18</v>
      </c>
      <c r="AB113" s="161" t="s">
        <v>18</v>
      </c>
      <c r="AD113" s="2"/>
    </row>
    <row r="114" spans="1:30" s="44" customFormat="1" ht="25.5" x14ac:dyDescent="0.2">
      <c r="A114" s="219" t="s">
        <v>114</v>
      </c>
      <c r="B114" s="154" t="s">
        <v>17</v>
      </c>
      <c r="C114" s="161">
        <f>SUM(D114:N114)</f>
        <v>120013349.40000001</v>
      </c>
      <c r="D114" s="161">
        <f t="shared" ref="D114:N114" si="67">D115+D116</f>
        <v>33165350</v>
      </c>
      <c r="E114" s="161">
        <f t="shared" si="67"/>
        <v>7600950</v>
      </c>
      <c r="F114" s="161">
        <f t="shared" si="67"/>
        <v>7600950</v>
      </c>
      <c r="G114" s="161">
        <f t="shared" si="67"/>
        <v>8568644.6500000004</v>
      </c>
      <c r="H114" s="161">
        <f t="shared" si="67"/>
        <v>8693954.4499999993</v>
      </c>
      <c r="I114" s="161">
        <f t="shared" si="67"/>
        <v>8810313.5500000007</v>
      </c>
      <c r="J114" s="161">
        <f t="shared" si="67"/>
        <v>8922197.3000000007</v>
      </c>
      <c r="K114" s="161">
        <f t="shared" si="67"/>
        <v>9025130.3499999996</v>
      </c>
      <c r="L114" s="161">
        <f t="shared" si="67"/>
        <v>9119112.6999999993</v>
      </c>
      <c r="M114" s="161">
        <f t="shared" si="67"/>
        <v>9208619.6999999993</v>
      </c>
      <c r="N114" s="161">
        <f t="shared" si="67"/>
        <v>9298126.6999999993</v>
      </c>
      <c r="O114" s="161" t="s">
        <v>18</v>
      </c>
      <c r="P114" s="161" t="s">
        <v>18</v>
      </c>
      <c r="Q114" s="161" t="s">
        <v>18</v>
      </c>
      <c r="R114" s="161" t="s">
        <v>18</v>
      </c>
      <c r="S114" s="161" t="s">
        <v>18</v>
      </c>
      <c r="T114" s="161" t="s">
        <v>18</v>
      </c>
      <c r="U114" s="161" t="s">
        <v>18</v>
      </c>
      <c r="V114" s="161" t="s">
        <v>18</v>
      </c>
      <c r="W114" s="161" t="s">
        <v>18</v>
      </c>
      <c r="X114" s="161" t="s">
        <v>18</v>
      </c>
      <c r="Y114" s="161" t="s">
        <v>18</v>
      </c>
      <c r="Z114" s="161" t="s">
        <v>18</v>
      </c>
      <c r="AA114" s="161" t="s">
        <v>18</v>
      </c>
      <c r="AB114" s="161" t="s">
        <v>18</v>
      </c>
      <c r="AD114" s="2"/>
    </row>
    <row r="115" spans="1:30" s="44" customFormat="1" ht="63.75" x14ac:dyDescent="0.2">
      <c r="A115" s="219"/>
      <c r="B115" s="154" t="s">
        <v>49</v>
      </c>
      <c r="C115" s="161">
        <f>SUM(D115:N115)</f>
        <v>35562800</v>
      </c>
      <c r="D115" s="161">
        <f t="shared" ref="D115:N116" si="68">D112</f>
        <v>3690000</v>
      </c>
      <c r="E115" s="161">
        <f t="shared" si="68"/>
        <v>3125600</v>
      </c>
      <c r="F115" s="161">
        <f t="shared" si="68"/>
        <v>3125600</v>
      </c>
      <c r="G115" s="161">
        <f t="shared" si="68"/>
        <v>3202700</v>
      </c>
      <c r="H115" s="161">
        <f t="shared" si="68"/>
        <v>3202700</v>
      </c>
      <c r="I115" s="161">
        <f t="shared" si="68"/>
        <v>3202700</v>
      </c>
      <c r="J115" s="161">
        <f t="shared" si="68"/>
        <v>3202700</v>
      </c>
      <c r="K115" s="161">
        <f t="shared" si="68"/>
        <v>3202700</v>
      </c>
      <c r="L115" s="161">
        <f t="shared" si="68"/>
        <v>3202700</v>
      </c>
      <c r="M115" s="161">
        <f t="shared" si="68"/>
        <v>3202700</v>
      </c>
      <c r="N115" s="161">
        <f t="shared" si="68"/>
        <v>3202700</v>
      </c>
      <c r="O115" s="161" t="s">
        <v>18</v>
      </c>
      <c r="P115" s="161" t="s">
        <v>18</v>
      </c>
      <c r="Q115" s="161" t="s">
        <v>18</v>
      </c>
      <c r="R115" s="161" t="s">
        <v>18</v>
      </c>
      <c r="S115" s="161" t="s">
        <v>18</v>
      </c>
      <c r="T115" s="161" t="s">
        <v>18</v>
      </c>
      <c r="U115" s="161" t="s">
        <v>18</v>
      </c>
      <c r="V115" s="161" t="s">
        <v>18</v>
      </c>
      <c r="W115" s="161" t="s">
        <v>18</v>
      </c>
      <c r="X115" s="161" t="s">
        <v>18</v>
      </c>
      <c r="Y115" s="161" t="s">
        <v>18</v>
      </c>
      <c r="Z115" s="161" t="s">
        <v>18</v>
      </c>
      <c r="AA115" s="161" t="s">
        <v>18</v>
      </c>
      <c r="AB115" s="161" t="s">
        <v>18</v>
      </c>
      <c r="AD115" s="2"/>
    </row>
    <row r="116" spans="1:30" s="44" customFormat="1" ht="38.25" x14ac:dyDescent="0.2">
      <c r="A116" s="219"/>
      <c r="B116" s="154" t="s">
        <v>15</v>
      </c>
      <c r="C116" s="161">
        <f>SUM(D116:N116)</f>
        <v>84450549.400000006</v>
      </c>
      <c r="D116" s="161">
        <f t="shared" si="68"/>
        <v>29475350</v>
      </c>
      <c r="E116" s="161">
        <f t="shared" si="68"/>
        <v>4475350</v>
      </c>
      <c r="F116" s="161">
        <f t="shared" si="68"/>
        <v>4475350</v>
      </c>
      <c r="G116" s="161">
        <f t="shared" si="68"/>
        <v>5365944.6500000004</v>
      </c>
      <c r="H116" s="161">
        <f t="shared" si="68"/>
        <v>5491254.4500000002</v>
      </c>
      <c r="I116" s="161">
        <f t="shared" si="68"/>
        <v>5607613.5499999998</v>
      </c>
      <c r="J116" s="161">
        <f t="shared" si="68"/>
        <v>5719497.2999999998</v>
      </c>
      <c r="K116" s="161">
        <f t="shared" si="68"/>
        <v>5822430.3499999996</v>
      </c>
      <c r="L116" s="161">
        <f t="shared" si="68"/>
        <v>5916412.7000000002</v>
      </c>
      <c r="M116" s="161">
        <f t="shared" si="68"/>
        <v>6005919.7000000002</v>
      </c>
      <c r="N116" s="161">
        <f t="shared" si="68"/>
        <v>6095426.7000000002</v>
      </c>
      <c r="O116" s="161" t="s">
        <v>18</v>
      </c>
      <c r="P116" s="161" t="s">
        <v>18</v>
      </c>
      <c r="Q116" s="161" t="s">
        <v>18</v>
      </c>
      <c r="R116" s="161" t="s">
        <v>18</v>
      </c>
      <c r="S116" s="161" t="s">
        <v>18</v>
      </c>
      <c r="T116" s="161" t="s">
        <v>18</v>
      </c>
      <c r="U116" s="161" t="s">
        <v>18</v>
      </c>
      <c r="V116" s="161" t="s">
        <v>18</v>
      </c>
      <c r="W116" s="161" t="s">
        <v>18</v>
      </c>
      <c r="X116" s="161" t="s">
        <v>18</v>
      </c>
      <c r="Y116" s="161" t="s">
        <v>18</v>
      </c>
      <c r="Z116" s="161" t="s">
        <v>18</v>
      </c>
      <c r="AA116" s="161" t="s">
        <v>18</v>
      </c>
      <c r="AB116" s="161" t="s">
        <v>18</v>
      </c>
      <c r="AD116" s="2"/>
    </row>
    <row r="117" spans="1:30" s="44" customFormat="1" ht="25.5" hidden="1" x14ac:dyDescent="0.2">
      <c r="A117" s="219" t="s">
        <v>52</v>
      </c>
      <c r="B117" s="154" t="s">
        <v>14</v>
      </c>
      <c r="C117" s="161" t="s">
        <v>13</v>
      </c>
      <c r="D117" s="161" t="s">
        <v>13</v>
      </c>
      <c r="E117" s="161" t="s">
        <v>13</v>
      </c>
      <c r="F117" s="161" t="s">
        <v>13</v>
      </c>
      <c r="G117" s="161" t="s">
        <v>13</v>
      </c>
      <c r="H117" s="161" t="s">
        <v>13</v>
      </c>
      <c r="I117" s="161" t="s">
        <v>13</v>
      </c>
      <c r="J117" s="161" t="s">
        <v>13</v>
      </c>
      <c r="K117" s="161" t="s">
        <v>13</v>
      </c>
      <c r="L117" s="161" t="s">
        <v>13</v>
      </c>
      <c r="M117" s="161" t="s">
        <v>13</v>
      </c>
      <c r="N117" s="161" t="s">
        <v>13</v>
      </c>
      <c r="O117" s="161" t="s">
        <v>18</v>
      </c>
      <c r="P117" s="161" t="s">
        <v>18</v>
      </c>
      <c r="Q117" s="161" t="s">
        <v>18</v>
      </c>
      <c r="R117" s="161" t="s">
        <v>18</v>
      </c>
      <c r="S117" s="161" t="s">
        <v>18</v>
      </c>
      <c r="T117" s="161" t="s">
        <v>18</v>
      </c>
      <c r="U117" s="161" t="s">
        <v>18</v>
      </c>
      <c r="V117" s="161" t="s">
        <v>18</v>
      </c>
      <c r="W117" s="161" t="s">
        <v>18</v>
      </c>
      <c r="X117" s="161" t="s">
        <v>18</v>
      </c>
      <c r="Y117" s="161" t="s">
        <v>18</v>
      </c>
      <c r="Z117" s="161" t="s">
        <v>18</v>
      </c>
      <c r="AA117" s="161" t="s">
        <v>18</v>
      </c>
      <c r="AB117" s="161" t="s">
        <v>18</v>
      </c>
      <c r="AD117" s="2"/>
    </row>
    <row r="118" spans="1:30" s="44" customFormat="1" ht="63.75" hidden="1" x14ac:dyDescent="0.2">
      <c r="A118" s="219"/>
      <c r="B118" s="154" t="s">
        <v>49</v>
      </c>
      <c r="C118" s="161" t="s">
        <v>13</v>
      </c>
      <c r="D118" s="161" t="s">
        <v>13</v>
      </c>
      <c r="E118" s="161" t="s">
        <v>13</v>
      </c>
      <c r="F118" s="161" t="s">
        <v>13</v>
      </c>
      <c r="G118" s="161" t="s">
        <v>13</v>
      </c>
      <c r="H118" s="161" t="s">
        <v>13</v>
      </c>
      <c r="I118" s="161" t="s">
        <v>13</v>
      </c>
      <c r="J118" s="161" t="s">
        <v>13</v>
      </c>
      <c r="K118" s="161" t="s">
        <v>13</v>
      </c>
      <c r="L118" s="161" t="s">
        <v>13</v>
      </c>
      <c r="M118" s="161" t="s">
        <v>13</v>
      </c>
      <c r="N118" s="161" t="s">
        <v>13</v>
      </c>
      <c r="O118" s="161" t="s">
        <v>18</v>
      </c>
      <c r="P118" s="161" t="s">
        <v>18</v>
      </c>
      <c r="Q118" s="161" t="s">
        <v>18</v>
      </c>
      <c r="R118" s="161" t="s">
        <v>18</v>
      </c>
      <c r="S118" s="161" t="s">
        <v>18</v>
      </c>
      <c r="T118" s="161" t="s">
        <v>18</v>
      </c>
      <c r="U118" s="161" t="s">
        <v>18</v>
      </c>
      <c r="V118" s="161" t="s">
        <v>18</v>
      </c>
      <c r="W118" s="161" t="s">
        <v>18</v>
      </c>
      <c r="X118" s="161" t="s">
        <v>18</v>
      </c>
      <c r="Y118" s="161" t="s">
        <v>18</v>
      </c>
      <c r="Z118" s="161" t="s">
        <v>18</v>
      </c>
      <c r="AA118" s="161" t="s">
        <v>18</v>
      </c>
      <c r="AB118" s="161" t="s">
        <v>18</v>
      </c>
      <c r="AD118" s="2"/>
    </row>
    <row r="119" spans="1:30" s="44" customFormat="1" ht="38.25" hidden="1" x14ac:dyDescent="0.2">
      <c r="A119" s="219"/>
      <c r="B119" s="154" t="s">
        <v>15</v>
      </c>
      <c r="C119" s="161" t="s">
        <v>13</v>
      </c>
      <c r="D119" s="161" t="s">
        <v>13</v>
      </c>
      <c r="E119" s="161" t="s">
        <v>13</v>
      </c>
      <c r="F119" s="161" t="s">
        <v>13</v>
      </c>
      <c r="G119" s="161" t="s">
        <v>13</v>
      </c>
      <c r="H119" s="161" t="s">
        <v>13</v>
      </c>
      <c r="I119" s="161" t="s">
        <v>13</v>
      </c>
      <c r="J119" s="161" t="s">
        <v>13</v>
      </c>
      <c r="K119" s="161" t="s">
        <v>13</v>
      </c>
      <c r="L119" s="161" t="s">
        <v>13</v>
      </c>
      <c r="M119" s="161" t="s">
        <v>13</v>
      </c>
      <c r="N119" s="161" t="s">
        <v>13</v>
      </c>
      <c r="O119" s="161" t="s">
        <v>18</v>
      </c>
      <c r="P119" s="161" t="s">
        <v>18</v>
      </c>
      <c r="Q119" s="161" t="s">
        <v>18</v>
      </c>
      <c r="R119" s="161" t="s">
        <v>18</v>
      </c>
      <c r="S119" s="161" t="s">
        <v>18</v>
      </c>
      <c r="T119" s="161" t="s">
        <v>18</v>
      </c>
      <c r="U119" s="161" t="s">
        <v>18</v>
      </c>
      <c r="V119" s="161" t="s">
        <v>18</v>
      </c>
      <c r="W119" s="161" t="s">
        <v>18</v>
      </c>
      <c r="X119" s="161" t="s">
        <v>18</v>
      </c>
      <c r="Y119" s="161" t="s">
        <v>18</v>
      </c>
      <c r="Z119" s="161" t="s">
        <v>18</v>
      </c>
      <c r="AA119" s="161" t="s">
        <v>18</v>
      </c>
      <c r="AB119" s="161" t="s">
        <v>18</v>
      </c>
      <c r="AD119" s="2"/>
    </row>
    <row r="120" spans="1:30" s="44" customFormat="1" ht="25.5" hidden="1" x14ac:dyDescent="0.2">
      <c r="A120" s="219" t="s">
        <v>53</v>
      </c>
      <c r="B120" s="154" t="s">
        <v>14</v>
      </c>
      <c r="C120" s="161" t="s">
        <v>13</v>
      </c>
      <c r="D120" s="161" t="s">
        <v>13</v>
      </c>
      <c r="E120" s="161" t="s">
        <v>13</v>
      </c>
      <c r="F120" s="161" t="s">
        <v>13</v>
      </c>
      <c r="G120" s="161" t="s">
        <v>13</v>
      </c>
      <c r="H120" s="161" t="s">
        <v>13</v>
      </c>
      <c r="I120" s="161" t="s">
        <v>13</v>
      </c>
      <c r="J120" s="161" t="s">
        <v>13</v>
      </c>
      <c r="K120" s="161" t="s">
        <v>13</v>
      </c>
      <c r="L120" s="161" t="s">
        <v>13</v>
      </c>
      <c r="M120" s="161" t="s">
        <v>13</v>
      </c>
      <c r="N120" s="161" t="s">
        <v>13</v>
      </c>
      <c r="O120" s="161" t="s">
        <v>18</v>
      </c>
      <c r="P120" s="161" t="s">
        <v>18</v>
      </c>
      <c r="Q120" s="161" t="s">
        <v>18</v>
      </c>
      <c r="R120" s="161" t="s">
        <v>18</v>
      </c>
      <c r="S120" s="161" t="s">
        <v>18</v>
      </c>
      <c r="T120" s="161" t="s">
        <v>18</v>
      </c>
      <c r="U120" s="161" t="s">
        <v>18</v>
      </c>
      <c r="V120" s="161" t="s">
        <v>18</v>
      </c>
      <c r="W120" s="161" t="s">
        <v>18</v>
      </c>
      <c r="X120" s="161" t="s">
        <v>18</v>
      </c>
      <c r="Y120" s="161" t="s">
        <v>18</v>
      </c>
      <c r="Z120" s="161" t="s">
        <v>18</v>
      </c>
      <c r="AA120" s="161" t="s">
        <v>18</v>
      </c>
      <c r="AB120" s="161" t="s">
        <v>18</v>
      </c>
      <c r="AD120" s="2"/>
    </row>
    <row r="121" spans="1:30" s="44" customFormat="1" ht="63.75" hidden="1" x14ac:dyDescent="0.2">
      <c r="A121" s="219"/>
      <c r="B121" s="154" t="s">
        <v>49</v>
      </c>
      <c r="C121" s="161" t="s">
        <v>13</v>
      </c>
      <c r="D121" s="161" t="s">
        <v>13</v>
      </c>
      <c r="E121" s="161" t="s">
        <v>13</v>
      </c>
      <c r="F121" s="161" t="s">
        <v>13</v>
      </c>
      <c r="G121" s="161" t="s">
        <v>13</v>
      </c>
      <c r="H121" s="161" t="s">
        <v>13</v>
      </c>
      <c r="I121" s="161" t="s">
        <v>13</v>
      </c>
      <c r="J121" s="161" t="s">
        <v>13</v>
      </c>
      <c r="K121" s="161" t="s">
        <v>13</v>
      </c>
      <c r="L121" s="161" t="s">
        <v>13</v>
      </c>
      <c r="M121" s="161" t="s">
        <v>13</v>
      </c>
      <c r="N121" s="161" t="s">
        <v>13</v>
      </c>
      <c r="O121" s="161" t="s">
        <v>18</v>
      </c>
      <c r="P121" s="161" t="s">
        <v>18</v>
      </c>
      <c r="Q121" s="161" t="s">
        <v>18</v>
      </c>
      <c r="R121" s="161" t="s">
        <v>18</v>
      </c>
      <c r="S121" s="161" t="s">
        <v>18</v>
      </c>
      <c r="T121" s="161" t="s">
        <v>18</v>
      </c>
      <c r="U121" s="161" t="s">
        <v>18</v>
      </c>
      <c r="V121" s="161" t="s">
        <v>18</v>
      </c>
      <c r="W121" s="161" t="s">
        <v>18</v>
      </c>
      <c r="X121" s="161" t="s">
        <v>18</v>
      </c>
      <c r="Y121" s="161" t="s">
        <v>18</v>
      </c>
      <c r="Z121" s="161" t="s">
        <v>18</v>
      </c>
      <c r="AA121" s="161" t="s">
        <v>18</v>
      </c>
      <c r="AB121" s="161" t="s">
        <v>18</v>
      </c>
      <c r="AD121" s="2"/>
    </row>
    <row r="122" spans="1:30" s="44" customFormat="1" ht="38.25" hidden="1" x14ac:dyDescent="0.2">
      <c r="A122" s="219"/>
      <c r="B122" s="154" t="s">
        <v>15</v>
      </c>
      <c r="C122" s="161" t="s">
        <v>13</v>
      </c>
      <c r="D122" s="161" t="s">
        <v>13</v>
      </c>
      <c r="E122" s="161" t="s">
        <v>13</v>
      </c>
      <c r="F122" s="161" t="s">
        <v>13</v>
      </c>
      <c r="G122" s="161" t="s">
        <v>13</v>
      </c>
      <c r="H122" s="161" t="s">
        <v>13</v>
      </c>
      <c r="I122" s="161" t="s">
        <v>13</v>
      </c>
      <c r="J122" s="161" t="s">
        <v>13</v>
      </c>
      <c r="K122" s="161" t="s">
        <v>13</v>
      </c>
      <c r="L122" s="161" t="s">
        <v>13</v>
      </c>
      <c r="M122" s="161" t="s">
        <v>13</v>
      </c>
      <c r="N122" s="161" t="s">
        <v>13</v>
      </c>
      <c r="O122" s="161" t="s">
        <v>18</v>
      </c>
      <c r="P122" s="161" t="s">
        <v>18</v>
      </c>
      <c r="Q122" s="161" t="s">
        <v>18</v>
      </c>
      <c r="R122" s="161" t="s">
        <v>18</v>
      </c>
      <c r="S122" s="161" t="s">
        <v>18</v>
      </c>
      <c r="T122" s="161" t="s">
        <v>18</v>
      </c>
      <c r="U122" s="161" t="s">
        <v>18</v>
      </c>
      <c r="V122" s="161" t="s">
        <v>18</v>
      </c>
      <c r="W122" s="161" t="s">
        <v>18</v>
      </c>
      <c r="X122" s="161" t="s">
        <v>18</v>
      </c>
      <c r="Y122" s="161" t="s">
        <v>18</v>
      </c>
      <c r="Z122" s="161" t="s">
        <v>18</v>
      </c>
      <c r="AA122" s="161" t="s">
        <v>18</v>
      </c>
      <c r="AB122" s="161" t="s">
        <v>18</v>
      </c>
      <c r="AD122" s="2"/>
    </row>
    <row r="124" spans="1:30" s="18" customFormat="1" ht="24.75" customHeight="1" x14ac:dyDescent="0.25">
      <c r="A124" s="24"/>
      <c r="B124" s="17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6" spans="1:30" x14ac:dyDescent="0.25">
      <c r="C126" s="26">
        <f>SUM(D126:N126)</f>
        <v>109448949.40000001</v>
      </c>
      <c r="D126" s="27">
        <f t="shared" ref="D126:N126" si="69">D127+D128</f>
        <v>22600950</v>
      </c>
      <c r="E126" s="27">
        <f>E127+E128</f>
        <v>7600950</v>
      </c>
      <c r="F126" s="27">
        <f t="shared" si="69"/>
        <v>7600950</v>
      </c>
      <c r="G126" s="27">
        <f t="shared" si="69"/>
        <v>8568644.6500000004</v>
      </c>
      <c r="H126" s="27">
        <f t="shared" si="69"/>
        <v>8693954.4499999993</v>
      </c>
      <c r="I126" s="27">
        <f>I127+I128</f>
        <v>8810313.5500000007</v>
      </c>
      <c r="J126" s="27">
        <f t="shared" si="69"/>
        <v>8922197.3000000007</v>
      </c>
      <c r="K126" s="27">
        <f t="shared" si="69"/>
        <v>9025130.3499999996</v>
      </c>
      <c r="L126" s="27">
        <f t="shared" si="69"/>
        <v>9119112.6999999993</v>
      </c>
      <c r="M126" s="27">
        <f t="shared" si="69"/>
        <v>9208619.6999999993</v>
      </c>
      <c r="N126" s="27">
        <f t="shared" si="69"/>
        <v>9298126.6999999993</v>
      </c>
    </row>
    <row r="127" spans="1:30" x14ac:dyDescent="0.25">
      <c r="C127" s="26">
        <f>SUM(D127:N127)</f>
        <v>34998400</v>
      </c>
      <c r="D127" s="27">
        <v>3125600</v>
      </c>
      <c r="E127" s="27">
        <v>3125600</v>
      </c>
      <c r="F127" s="27">
        <v>3125600</v>
      </c>
      <c r="G127" s="27">
        <v>3202700</v>
      </c>
      <c r="H127" s="27">
        <v>3202700</v>
      </c>
      <c r="I127" s="27">
        <v>3202700</v>
      </c>
      <c r="J127" s="27">
        <v>3202700</v>
      </c>
      <c r="K127" s="27">
        <v>3202700</v>
      </c>
      <c r="L127" s="27">
        <v>3202700</v>
      </c>
      <c r="M127" s="27">
        <v>3202700</v>
      </c>
      <c r="N127" s="27">
        <v>3202700</v>
      </c>
    </row>
    <row r="128" spans="1:30" x14ac:dyDescent="0.25">
      <c r="C128" s="26">
        <f>SUM(D128:N128)</f>
        <v>74450549.400000006</v>
      </c>
      <c r="D128" s="27">
        <v>19475350</v>
      </c>
      <c r="E128" s="27">
        <v>4475350</v>
      </c>
      <c r="F128" s="27">
        <v>4475350</v>
      </c>
      <c r="G128" s="27">
        <v>5365944.6500000004</v>
      </c>
      <c r="H128" s="27">
        <v>5491254.4500000002</v>
      </c>
      <c r="I128" s="27">
        <v>5607613.5499999998</v>
      </c>
      <c r="J128" s="27">
        <v>5719497.2999999998</v>
      </c>
      <c r="K128" s="27">
        <v>5822430.3499999996</v>
      </c>
      <c r="L128" s="27">
        <v>5916412.7000000002</v>
      </c>
      <c r="M128" s="27">
        <v>6005919.7000000002</v>
      </c>
      <c r="N128" s="27">
        <v>6095426.7000000002</v>
      </c>
    </row>
    <row r="129" spans="3:14" x14ac:dyDescent="0.25">
      <c r="C129" s="151" t="b">
        <f>C126=C111</f>
        <v>0</v>
      </c>
      <c r="D129" s="151" t="b">
        <f t="shared" ref="D129:N131" si="70">D126=D111</f>
        <v>0</v>
      </c>
      <c r="E129" s="151" t="b">
        <f t="shared" si="70"/>
        <v>1</v>
      </c>
      <c r="F129" s="151" t="b">
        <f t="shared" si="70"/>
        <v>1</v>
      </c>
      <c r="G129" s="151" t="b">
        <f t="shared" si="70"/>
        <v>1</v>
      </c>
      <c r="H129" s="151" t="b">
        <f t="shared" si="70"/>
        <v>1</v>
      </c>
      <c r="I129" s="151" t="b">
        <f t="shared" si="70"/>
        <v>1</v>
      </c>
      <c r="J129" s="151" t="b">
        <f t="shared" si="70"/>
        <v>1</v>
      </c>
      <c r="K129" s="151" t="b">
        <f t="shared" si="70"/>
        <v>1</v>
      </c>
      <c r="L129" s="151" t="b">
        <f t="shared" si="70"/>
        <v>1</v>
      </c>
      <c r="M129" s="151" t="b">
        <f t="shared" si="70"/>
        <v>1</v>
      </c>
      <c r="N129" s="151" t="b">
        <f t="shared" si="70"/>
        <v>1</v>
      </c>
    </row>
    <row r="130" spans="3:14" x14ac:dyDescent="0.25">
      <c r="C130" s="151" t="b">
        <f t="shared" ref="C130:C131" si="71">C127=C112</f>
        <v>0</v>
      </c>
      <c r="D130" s="151" t="b">
        <f t="shared" si="70"/>
        <v>0</v>
      </c>
      <c r="E130" s="151" t="b">
        <f t="shared" si="70"/>
        <v>1</v>
      </c>
      <c r="F130" s="151" t="b">
        <f t="shared" si="70"/>
        <v>1</v>
      </c>
      <c r="G130" s="151" t="b">
        <f t="shared" si="70"/>
        <v>1</v>
      </c>
      <c r="H130" s="151" t="b">
        <f t="shared" si="70"/>
        <v>1</v>
      </c>
      <c r="I130" s="151" t="b">
        <f t="shared" si="70"/>
        <v>1</v>
      </c>
      <c r="J130" s="151" t="b">
        <f t="shared" si="70"/>
        <v>1</v>
      </c>
      <c r="K130" s="151" t="b">
        <f t="shared" si="70"/>
        <v>1</v>
      </c>
      <c r="L130" s="151" t="b">
        <f t="shared" si="70"/>
        <v>1</v>
      </c>
      <c r="M130" s="151" t="b">
        <f t="shared" si="70"/>
        <v>1</v>
      </c>
      <c r="N130" s="151" t="b">
        <f t="shared" si="70"/>
        <v>1</v>
      </c>
    </row>
    <row r="131" spans="3:14" x14ac:dyDescent="0.25">
      <c r="C131" s="151" t="b">
        <f t="shared" si="71"/>
        <v>0</v>
      </c>
      <c r="D131" s="151" t="b">
        <f t="shared" si="70"/>
        <v>0</v>
      </c>
      <c r="E131" s="151" t="b">
        <f t="shared" si="70"/>
        <v>1</v>
      </c>
      <c r="F131" s="151" t="b">
        <f t="shared" si="70"/>
        <v>1</v>
      </c>
      <c r="G131" s="151" t="b">
        <f t="shared" si="70"/>
        <v>1</v>
      </c>
      <c r="H131" s="151" t="b">
        <f t="shared" si="70"/>
        <v>1</v>
      </c>
      <c r="I131" s="151" t="b">
        <f t="shared" si="70"/>
        <v>1</v>
      </c>
      <c r="J131" s="151" t="b">
        <f t="shared" si="70"/>
        <v>1</v>
      </c>
      <c r="K131" s="151" t="b">
        <f t="shared" si="70"/>
        <v>1</v>
      </c>
      <c r="L131" s="151" t="b">
        <f t="shared" si="70"/>
        <v>1</v>
      </c>
      <c r="M131" s="151" t="b">
        <f t="shared" si="70"/>
        <v>1</v>
      </c>
      <c r="N131" s="151" t="b">
        <f t="shared" si="70"/>
        <v>1</v>
      </c>
    </row>
  </sheetData>
  <mergeCells count="326">
    <mergeCell ref="A120:A122"/>
    <mergeCell ref="L106:L107"/>
    <mergeCell ref="M106:M107"/>
    <mergeCell ref="N106:N107"/>
    <mergeCell ref="A111:A113"/>
    <mergeCell ref="A114:A116"/>
    <mergeCell ref="A117:A119"/>
    <mergeCell ref="F106:F107"/>
    <mergeCell ref="G106:G107"/>
    <mergeCell ref="H106:H107"/>
    <mergeCell ref="I106:I107"/>
    <mergeCell ref="J106:J107"/>
    <mergeCell ref="K106:K107"/>
    <mergeCell ref="AA88:AA90"/>
    <mergeCell ref="AB88:AB90"/>
    <mergeCell ref="A91:A93"/>
    <mergeCell ref="A94:A96"/>
    <mergeCell ref="A97:A99"/>
    <mergeCell ref="A106:A107"/>
    <mergeCell ref="B106:B107"/>
    <mergeCell ref="C106:C107"/>
    <mergeCell ref="D106:D107"/>
    <mergeCell ref="E106:E107"/>
    <mergeCell ref="U88:U90"/>
    <mergeCell ref="V88:V90"/>
    <mergeCell ref="W88:W90"/>
    <mergeCell ref="X88:X90"/>
    <mergeCell ref="Y88:Y90"/>
    <mergeCell ref="Z88:Z90"/>
    <mergeCell ref="A88:A90"/>
    <mergeCell ref="P88:P90"/>
    <mergeCell ref="Q88:Q90"/>
    <mergeCell ref="R88:R90"/>
    <mergeCell ref="S88:S90"/>
    <mergeCell ref="T88:T90"/>
    <mergeCell ref="W85:W87"/>
    <mergeCell ref="X85:X87"/>
    <mergeCell ref="Y85:Y87"/>
    <mergeCell ref="Z85:Z87"/>
    <mergeCell ref="AA85:AA87"/>
    <mergeCell ref="AB85:AB87"/>
    <mergeCell ref="AA82:AA83"/>
    <mergeCell ref="AB82:AB83"/>
    <mergeCell ref="A85:A87"/>
    <mergeCell ref="P85:P87"/>
    <mergeCell ref="Q85:Q87"/>
    <mergeCell ref="R85:R87"/>
    <mergeCell ref="S85:S87"/>
    <mergeCell ref="T85:T87"/>
    <mergeCell ref="U85:U87"/>
    <mergeCell ref="V85:V87"/>
    <mergeCell ref="U82:U83"/>
    <mergeCell ref="V82:V83"/>
    <mergeCell ref="W82:W83"/>
    <mergeCell ref="X82:X83"/>
    <mergeCell ref="Y82:Y83"/>
    <mergeCell ref="Z82:Z83"/>
    <mergeCell ref="A82:A84"/>
    <mergeCell ref="P82:P83"/>
    <mergeCell ref="Q82:Q83"/>
    <mergeCell ref="R82:R83"/>
    <mergeCell ref="S82:S83"/>
    <mergeCell ref="T82:T83"/>
    <mergeCell ref="W79:W81"/>
    <mergeCell ref="X79:X81"/>
    <mergeCell ref="Y79:Y81"/>
    <mergeCell ref="Z79:Z81"/>
    <mergeCell ref="AA79:AA81"/>
    <mergeCell ref="AB79:AB81"/>
    <mergeCell ref="AA76:AA78"/>
    <mergeCell ref="AB76:AB78"/>
    <mergeCell ref="A79:A81"/>
    <mergeCell ref="P79:P81"/>
    <mergeCell ref="Q79:Q81"/>
    <mergeCell ref="R79:R81"/>
    <mergeCell ref="S79:S81"/>
    <mergeCell ref="T79:T81"/>
    <mergeCell ref="U79:U81"/>
    <mergeCell ref="V79:V81"/>
    <mergeCell ref="U76:U78"/>
    <mergeCell ref="V76:V78"/>
    <mergeCell ref="W76:W78"/>
    <mergeCell ref="X76:X78"/>
    <mergeCell ref="Y76:Y78"/>
    <mergeCell ref="Z76:Z78"/>
    <mergeCell ref="A76:A78"/>
    <mergeCell ref="P76:P78"/>
    <mergeCell ref="Q76:Q78"/>
    <mergeCell ref="R76:R78"/>
    <mergeCell ref="S76:S78"/>
    <mergeCell ref="T76:T78"/>
    <mergeCell ref="W73:W75"/>
    <mergeCell ref="X73:X75"/>
    <mergeCell ref="Y73:Y75"/>
    <mergeCell ref="Z73:Z75"/>
    <mergeCell ref="AA73:AA75"/>
    <mergeCell ref="AB73:AB75"/>
    <mergeCell ref="AA70:AA72"/>
    <mergeCell ref="AB70:AB72"/>
    <mergeCell ref="A73:A75"/>
    <mergeCell ref="P73:P75"/>
    <mergeCell ref="Q73:Q75"/>
    <mergeCell ref="R73:R75"/>
    <mergeCell ref="S73:S75"/>
    <mergeCell ref="T73:T75"/>
    <mergeCell ref="U73:U75"/>
    <mergeCell ref="V73:V75"/>
    <mergeCell ref="U70:U72"/>
    <mergeCell ref="V70:V72"/>
    <mergeCell ref="W70:W72"/>
    <mergeCell ref="X70:X72"/>
    <mergeCell ref="Y70:Y72"/>
    <mergeCell ref="Z70:Z72"/>
    <mergeCell ref="A70:A72"/>
    <mergeCell ref="P70:P72"/>
    <mergeCell ref="Q70:Q72"/>
    <mergeCell ref="R70:R72"/>
    <mergeCell ref="S70:S72"/>
    <mergeCell ref="T70:T72"/>
    <mergeCell ref="W67:W69"/>
    <mergeCell ref="X67:X69"/>
    <mergeCell ref="Y67:Y69"/>
    <mergeCell ref="Z67:Z69"/>
    <mergeCell ref="AA67:AA69"/>
    <mergeCell ref="AB67:AB69"/>
    <mergeCell ref="AA64:AA66"/>
    <mergeCell ref="AB64:AB66"/>
    <mergeCell ref="A67:A69"/>
    <mergeCell ref="P67:P69"/>
    <mergeCell ref="Q67:Q69"/>
    <mergeCell ref="R67:R69"/>
    <mergeCell ref="S67:S69"/>
    <mergeCell ref="T67:T69"/>
    <mergeCell ref="U67:U69"/>
    <mergeCell ref="V67:V69"/>
    <mergeCell ref="U64:U66"/>
    <mergeCell ref="V64:V66"/>
    <mergeCell ref="W64:W66"/>
    <mergeCell ref="X64:X66"/>
    <mergeCell ref="Y64:Y66"/>
    <mergeCell ref="Z64:Z66"/>
    <mergeCell ref="A64:A66"/>
    <mergeCell ref="P64:P66"/>
    <mergeCell ref="Q64:Q66"/>
    <mergeCell ref="R64:R66"/>
    <mergeCell ref="S64:S66"/>
    <mergeCell ref="T64:T66"/>
    <mergeCell ref="W61:W62"/>
    <mergeCell ref="X61:X62"/>
    <mergeCell ref="Y61:Y62"/>
    <mergeCell ref="Z61:Z62"/>
    <mergeCell ref="AA61:AA62"/>
    <mergeCell ref="AB61:AB62"/>
    <mergeCell ref="AA58:AA60"/>
    <mergeCell ref="AB58:AB60"/>
    <mergeCell ref="A61:A63"/>
    <mergeCell ref="P61:P62"/>
    <mergeCell ref="Q61:Q62"/>
    <mergeCell ref="R61:R62"/>
    <mergeCell ref="S61:S62"/>
    <mergeCell ref="T61:T62"/>
    <mergeCell ref="U61:U62"/>
    <mergeCell ref="V61:V62"/>
    <mergeCell ref="U58:U60"/>
    <mergeCell ref="V58:V60"/>
    <mergeCell ref="W58:W60"/>
    <mergeCell ref="X58:X60"/>
    <mergeCell ref="Y58:Y60"/>
    <mergeCell ref="Z58:Z60"/>
    <mergeCell ref="A58:A60"/>
    <mergeCell ref="P58:P60"/>
    <mergeCell ref="Q58:Q60"/>
    <mergeCell ref="R58:R60"/>
    <mergeCell ref="S58:S60"/>
    <mergeCell ref="T58:T60"/>
    <mergeCell ref="W55:W57"/>
    <mergeCell ref="X55:X57"/>
    <mergeCell ref="Y55:Y57"/>
    <mergeCell ref="Z55:Z57"/>
    <mergeCell ref="AA55:AA57"/>
    <mergeCell ref="AB55:AB57"/>
    <mergeCell ref="AA52:AA54"/>
    <mergeCell ref="AB52:AB54"/>
    <mergeCell ref="A55:A57"/>
    <mergeCell ref="P55:P57"/>
    <mergeCell ref="Q55:Q57"/>
    <mergeCell ref="R55:R57"/>
    <mergeCell ref="S55:S57"/>
    <mergeCell ref="T55:T57"/>
    <mergeCell ref="U55:U57"/>
    <mergeCell ref="V55:V57"/>
    <mergeCell ref="U52:U54"/>
    <mergeCell ref="V52:V54"/>
    <mergeCell ref="W52:W54"/>
    <mergeCell ref="X52:X54"/>
    <mergeCell ref="Y52:Y54"/>
    <mergeCell ref="Z52:Z54"/>
    <mergeCell ref="Y49:Y51"/>
    <mergeCell ref="Z49:Z51"/>
    <mergeCell ref="AA49:AA51"/>
    <mergeCell ref="AB49:AB51"/>
    <mergeCell ref="A52:A54"/>
    <mergeCell ref="P52:P54"/>
    <mergeCell ref="Q52:Q54"/>
    <mergeCell ref="R52:R54"/>
    <mergeCell ref="S52:S54"/>
    <mergeCell ref="T52:T54"/>
    <mergeCell ref="S49:S51"/>
    <mergeCell ref="T49:T51"/>
    <mergeCell ref="U49:U51"/>
    <mergeCell ref="V49:V51"/>
    <mergeCell ref="W49:W51"/>
    <mergeCell ref="X49:X51"/>
    <mergeCell ref="Q34:Q35"/>
    <mergeCell ref="F34:F35"/>
    <mergeCell ref="G34:G35"/>
    <mergeCell ref="A46:A48"/>
    <mergeCell ref="O46:O48"/>
    <mergeCell ref="A49:A51"/>
    <mergeCell ref="P49:P51"/>
    <mergeCell ref="Q49:Q51"/>
    <mergeCell ref="R49:R51"/>
    <mergeCell ref="L36:L37"/>
    <mergeCell ref="M36:M37"/>
    <mergeCell ref="N36:N37"/>
    <mergeCell ref="O36:O37"/>
    <mergeCell ref="A38:A40"/>
    <mergeCell ref="O38:O40"/>
    <mergeCell ref="F36:F37"/>
    <mergeCell ref="G36:G37"/>
    <mergeCell ref="H36:H37"/>
    <mergeCell ref="I36:I37"/>
    <mergeCell ref="J36:J37"/>
    <mergeCell ref="K36:K37"/>
    <mergeCell ref="AF33:AG33"/>
    <mergeCell ref="X31:X32"/>
    <mergeCell ref="Y31:Y32"/>
    <mergeCell ref="X34:X35"/>
    <mergeCell ref="Y34:Y35"/>
    <mergeCell ref="Z34:Z35"/>
    <mergeCell ref="AA34:AA35"/>
    <mergeCell ref="AB34:AB35"/>
    <mergeCell ref="A36:A37"/>
    <mergeCell ref="B36:B37"/>
    <mergeCell ref="C36:C37"/>
    <mergeCell ref="D36:D37"/>
    <mergeCell ref="E36:E37"/>
    <mergeCell ref="R34:R35"/>
    <mergeCell ref="S34:S35"/>
    <mergeCell ref="T34:T35"/>
    <mergeCell ref="U34:U35"/>
    <mergeCell ref="V34:V35"/>
    <mergeCell ref="W34:W35"/>
    <mergeCell ref="L34:L35"/>
    <mergeCell ref="M34:M35"/>
    <mergeCell ref="N34:N35"/>
    <mergeCell ref="O34:O35"/>
    <mergeCell ref="P34:P35"/>
    <mergeCell ref="AA28:AA29"/>
    <mergeCell ref="AB28:AB29"/>
    <mergeCell ref="AF28:AG28"/>
    <mergeCell ref="AF30:AG30"/>
    <mergeCell ref="A31:A33"/>
    <mergeCell ref="O31:O33"/>
    <mergeCell ref="P31:P32"/>
    <mergeCell ref="Q31:Q32"/>
    <mergeCell ref="R31:R32"/>
    <mergeCell ref="S31:S32"/>
    <mergeCell ref="U28:U29"/>
    <mergeCell ref="V28:V29"/>
    <mergeCell ref="W28:W29"/>
    <mergeCell ref="X28:X29"/>
    <mergeCell ref="Y28:Y29"/>
    <mergeCell ref="Z28:Z29"/>
    <mergeCell ref="T31:T32"/>
    <mergeCell ref="U31:U32"/>
    <mergeCell ref="V31:V32"/>
    <mergeCell ref="W31:W32"/>
    <mergeCell ref="Z31:Z32"/>
    <mergeCell ref="AA31:AA32"/>
    <mergeCell ref="AB31:AB32"/>
    <mergeCell ref="AF31:AG31"/>
    <mergeCell ref="Q28:Q29"/>
    <mergeCell ref="R28:R29"/>
    <mergeCell ref="S28:S29"/>
    <mergeCell ref="T28:T29"/>
    <mergeCell ref="T25:T26"/>
    <mergeCell ref="U25:U26"/>
    <mergeCell ref="V25:V26"/>
    <mergeCell ref="W25:W26"/>
    <mergeCell ref="X25:X26"/>
    <mergeCell ref="Q6:AA6"/>
    <mergeCell ref="AB6:AB7"/>
    <mergeCell ref="A14:A16"/>
    <mergeCell ref="O14:O16"/>
    <mergeCell ref="A25:A27"/>
    <mergeCell ref="O25:O27"/>
    <mergeCell ref="P25:P26"/>
    <mergeCell ref="Q25:Q26"/>
    <mergeCell ref="R25:R26"/>
    <mergeCell ref="S25:S26"/>
    <mergeCell ref="Z25:Z26"/>
    <mergeCell ref="AA25:AA26"/>
    <mergeCell ref="AB25:AB26"/>
    <mergeCell ref="Y25:Y26"/>
    <mergeCell ref="N1:O1"/>
    <mergeCell ref="A3:P3"/>
    <mergeCell ref="A6:A7"/>
    <mergeCell ref="B6:B7"/>
    <mergeCell ref="C6:C7"/>
    <mergeCell ref="D6:N6"/>
    <mergeCell ref="O6:O7"/>
    <mergeCell ref="P6:P7"/>
    <mergeCell ref="A100:A102"/>
    <mergeCell ref="A28:A30"/>
    <mergeCell ref="O28:O30"/>
    <mergeCell ref="P28:P29"/>
    <mergeCell ref="A34:A35"/>
    <mergeCell ref="B34:B35"/>
    <mergeCell ref="C34:C35"/>
    <mergeCell ref="D34:D35"/>
    <mergeCell ref="E34:E35"/>
    <mergeCell ref="H34:H35"/>
    <mergeCell ref="I34:I35"/>
    <mergeCell ref="J34:J35"/>
    <mergeCell ref="K34:K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1. Показатели</vt:lpstr>
      <vt:lpstr>2. Мероприятия</vt:lpstr>
      <vt:lpstr>3. Портфели</vt:lpstr>
      <vt:lpstr>Лист1</vt:lpstr>
      <vt:lpstr>'2. Мероприятия'!Заголовки_для_печати</vt:lpstr>
      <vt:lpstr>'1. Показатели'!Область_печати</vt:lpstr>
      <vt:lpstr>'2. Мероприятия'!Область_печати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Бедарева Елена Юрьевна</cp:lastModifiedBy>
  <cp:lastPrinted>2020-08-19T07:48:41Z</cp:lastPrinted>
  <dcterms:created xsi:type="dcterms:W3CDTF">2017-02-21T08:57:01Z</dcterms:created>
  <dcterms:modified xsi:type="dcterms:W3CDTF">2020-09-24T07:12:57Z</dcterms:modified>
</cp:coreProperties>
</file>